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tellado\AppData\Local\Microsoft\Windows\INetCache\Content.Outlook\7IR94HGS\"/>
    </mc:Choice>
  </mc:AlternateContent>
  <xr:revisionPtr revIDLastSave="0" documentId="13_ncr:1_{53B7CE08-7561-4702-8D2E-2607131DDAD4}" xr6:coauthVersionLast="47" xr6:coauthVersionMax="47" xr10:uidLastSave="{00000000-0000-0000-0000-000000000000}"/>
  <bookViews>
    <workbookView xWindow="-120" yWindow="-120" windowWidth="29040" windowHeight="15840" activeTab="2" xr2:uid="{8F038ADD-27E5-40E0-82C8-012B5A7A2E3E}"/>
  </bookViews>
  <sheets>
    <sheet name="A CORUÑA" sheetId="1" r:id="rId1"/>
    <sheet name="FERROL" sheetId="2" r:id="rId2"/>
    <sheet name="SANTIAGO DE COMPOSTELA" sheetId="3" r:id="rId3"/>
    <sheet name="LUGO" sheetId="4" r:id="rId4"/>
    <sheet name="OURENSE" sheetId="5" r:id="rId5"/>
    <sheet name="PONTEVEDRA" sheetId="6" r:id="rId6"/>
    <sheet name="VIGO" sheetId="10" r:id="rId7"/>
  </sheets>
  <definedNames>
    <definedName name="_xlnm._FilterDatabase" localSheetId="0" hidden="1">'A CORUÑA'!$B$1:$N$112</definedName>
    <definedName name="_xlnm._FilterDatabase" localSheetId="1" hidden="1">FERROL!$B$1:$N$44</definedName>
    <definedName name="_xlnm._FilterDatabase" localSheetId="3" hidden="1">LUGO!$B$1:$N$56</definedName>
    <definedName name="_xlnm._FilterDatabase" localSheetId="4" hidden="1">OURENSE!$B$1:$N$55</definedName>
    <definedName name="_xlnm._FilterDatabase" localSheetId="5" hidden="1">PONTEVEDRA!$B$1:$N$57</definedName>
    <definedName name="_xlnm._FilterDatabase" localSheetId="2" hidden="1">'SANTIAGO DE COMPOSTELA'!$B$1:$N$63</definedName>
    <definedName name="_xlnm._FilterDatabase" localSheetId="6" hidden="1">VIGO!$B$1:$N$87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42" i="2"/>
  <c r="G43" i="2"/>
  <c r="K68" i="10"/>
  <c r="J68" i="10"/>
  <c r="I68" i="10"/>
  <c r="I90" i="1"/>
  <c r="J55" i="6"/>
  <c r="I55" i="6"/>
  <c r="H55" i="6"/>
  <c r="L55" i="4"/>
  <c r="K55" i="4"/>
  <c r="J55" i="4"/>
  <c r="L54" i="3"/>
  <c r="K54" i="3"/>
  <c r="J54" i="3"/>
  <c r="L43" i="2"/>
  <c r="K43" i="2"/>
  <c r="J43" i="2"/>
  <c r="J90" i="1"/>
  <c r="I91" i="1"/>
  <c r="H90" i="1"/>
  <c r="K53" i="5"/>
  <c r="J53" i="5"/>
  <c r="I53" i="5"/>
  <c r="Z10" i="1"/>
  <c r="Z11" i="1"/>
  <c r="Z7" i="1"/>
  <c r="Z8" i="1"/>
  <c r="Z9" i="1"/>
  <c r="Z6" i="1"/>
  <c r="G64" i="10"/>
  <c r="G63" i="10"/>
  <c r="F51" i="6"/>
  <c r="F50" i="6"/>
  <c r="G49" i="5"/>
  <c r="G48" i="5"/>
  <c r="K51" i="4"/>
  <c r="K50" i="4"/>
  <c r="I39" i="2"/>
  <c r="I50" i="3"/>
  <c r="I49" i="3"/>
  <c r="G86" i="1"/>
  <c r="G85" i="1"/>
  <c r="F68" i="10"/>
  <c r="F67" i="10"/>
  <c r="F66" i="10"/>
  <c r="E55" i="6"/>
  <c r="E54" i="6"/>
  <c r="E53" i="6"/>
  <c r="F53" i="5"/>
  <c r="F52" i="5"/>
  <c r="F51" i="5"/>
  <c r="G55" i="4"/>
  <c r="G54" i="4"/>
  <c r="G53" i="4"/>
  <c r="G54" i="3"/>
  <c r="G53" i="3"/>
  <c r="G52" i="3"/>
  <c r="E90" i="1"/>
  <c r="E89" i="1"/>
  <c r="E88" i="1"/>
  <c r="G44" i="2" l="1"/>
  <c r="F69" i="10"/>
  <c r="G67" i="10" s="1"/>
  <c r="I92" i="1"/>
  <c r="E91" i="1"/>
  <c r="F89" i="1" s="1"/>
  <c r="Z12" i="1"/>
  <c r="L68" i="10"/>
  <c r="K55" i="6"/>
  <c r="E56" i="6"/>
  <c r="F55" i="6" s="1"/>
  <c r="L53" i="5"/>
  <c r="G56" i="4"/>
  <c r="H53" i="4" s="1"/>
  <c r="M55" i="4"/>
  <c r="H42" i="2"/>
  <c r="M54" i="3"/>
  <c r="G55" i="3"/>
  <c r="H52" i="3" s="1"/>
  <c r="M43" i="2"/>
  <c r="K90" i="1"/>
  <c r="F54" i="5"/>
  <c r="G52" i="5" s="1"/>
  <c r="S18" i="10"/>
  <c r="R18" i="10"/>
  <c r="Q18" i="10"/>
  <c r="T17" i="10"/>
  <c r="T16" i="10"/>
  <c r="T15" i="10"/>
  <c r="T14" i="10"/>
  <c r="T13" i="10"/>
  <c r="T12" i="10"/>
  <c r="T11" i="10"/>
  <c r="T10" i="10"/>
  <c r="T9" i="10"/>
  <c r="T8" i="10"/>
  <c r="T7" i="10"/>
  <c r="T6" i="10"/>
  <c r="S21" i="6"/>
  <c r="S23" i="6" s="1"/>
  <c r="R21" i="6"/>
  <c r="R23" i="6" s="1"/>
  <c r="Q21" i="6"/>
  <c r="Q23" i="6" s="1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S17" i="5"/>
  <c r="S20" i="5" s="1"/>
  <c r="R17" i="5"/>
  <c r="R20" i="5" s="1"/>
  <c r="Q17" i="5"/>
  <c r="Q20" i="5" s="1"/>
  <c r="T16" i="5"/>
  <c r="T15" i="5"/>
  <c r="T14" i="5"/>
  <c r="T13" i="5"/>
  <c r="T12" i="5"/>
  <c r="T11" i="5"/>
  <c r="T10" i="5"/>
  <c r="T9" i="5"/>
  <c r="T8" i="5"/>
  <c r="T7" i="5"/>
  <c r="T6" i="5"/>
  <c r="S18" i="4"/>
  <c r="S22" i="4" s="1"/>
  <c r="R18" i="4"/>
  <c r="R22" i="4" s="1"/>
  <c r="Q18" i="4"/>
  <c r="Q22" i="4" s="1"/>
  <c r="T17" i="4"/>
  <c r="T16" i="4"/>
  <c r="T15" i="4"/>
  <c r="T14" i="4"/>
  <c r="T13" i="4"/>
  <c r="T12" i="4"/>
  <c r="T11" i="4"/>
  <c r="T10" i="4"/>
  <c r="T9" i="4"/>
  <c r="T8" i="4"/>
  <c r="T7" i="4"/>
  <c r="T6" i="4"/>
  <c r="S14" i="3"/>
  <c r="S18" i="3" s="1"/>
  <c r="R14" i="3"/>
  <c r="R18" i="3" s="1"/>
  <c r="Q14" i="3"/>
  <c r="Q18" i="3" s="1"/>
  <c r="T13" i="3"/>
  <c r="T12" i="3"/>
  <c r="T11" i="3"/>
  <c r="T10" i="3"/>
  <c r="T9" i="3"/>
  <c r="T8" i="3"/>
  <c r="T7" i="3"/>
  <c r="T6" i="3"/>
  <c r="T5" i="3"/>
  <c r="T4" i="3"/>
  <c r="S21" i="1"/>
  <c r="S23" i="1" s="1"/>
  <c r="R21" i="1"/>
  <c r="R23" i="1" s="1"/>
  <c r="Q21" i="1"/>
  <c r="Q23" i="1" s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S16" i="2"/>
  <c r="S20" i="2" s="1"/>
  <c r="R16" i="2"/>
  <c r="R20" i="2" s="1"/>
  <c r="Q16" i="2"/>
  <c r="Q20" i="2" s="1"/>
  <c r="T15" i="2"/>
  <c r="T14" i="2"/>
  <c r="T13" i="2"/>
  <c r="T12" i="2"/>
  <c r="T11" i="2"/>
  <c r="T10" i="2"/>
  <c r="T9" i="2"/>
  <c r="T8" i="2"/>
  <c r="T7" i="2"/>
  <c r="G68" i="10" l="1"/>
  <c r="G66" i="10"/>
  <c r="F88" i="1"/>
  <c r="F90" i="1"/>
  <c r="T23" i="6"/>
  <c r="F53" i="6"/>
  <c r="F54" i="6"/>
  <c r="G53" i="5"/>
  <c r="T20" i="5"/>
  <c r="T22" i="4"/>
  <c r="H55" i="4"/>
  <c r="H54" i="4"/>
  <c r="H43" i="2"/>
  <c r="H41" i="2"/>
  <c r="T20" i="2"/>
  <c r="H54" i="3"/>
  <c r="T18" i="3"/>
  <c r="H53" i="3"/>
  <c r="G51" i="5"/>
  <c r="T16" i="2"/>
  <c r="T18" i="10"/>
  <c r="T21" i="6"/>
  <c r="T17" i="5"/>
  <c r="T18" i="4"/>
  <c r="T14" i="3"/>
  <c r="T21" i="1"/>
  <c r="D54" i="6" l="1"/>
  <c r="D53" i="6"/>
  <c r="D55" i="6"/>
  <c r="D88" i="1" l="1"/>
  <c r="D90" i="1"/>
  <c r="D89" i="1"/>
  <c r="T23" i="1"/>
</calcChain>
</file>

<file path=xl/sharedStrings.xml><?xml version="1.0" encoding="utf-8"?>
<sst xmlns="http://schemas.openxmlformats.org/spreadsheetml/2006/main" count="1745" uniqueCount="260">
  <si>
    <t>CXPA</t>
  </si>
  <si>
    <t>CTPA</t>
  </si>
  <si>
    <t>CAX</t>
  </si>
  <si>
    <t>COD</t>
  </si>
  <si>
    <t>DENOMINACIÓN DO POSTO</t>
  </si>
  <si>
    <t>CXP</t>
  </si>
  <si>
    <t>CE</t>
  </si>
  <si>
    <t>TIPO DE POSTO</t>
  </si>
  <si>
    <t>CORPO</t>
  </si>
  <si>
    <t>FORMA DE PROVISIÓN</t>
  </si>
  <si>
    <t>REQUISITOS</t>
  </si>
  <si>
    <t>MÉRITOS</t>
  </si>
  <si>
    <t>OBS.</t>
  </si>
  <si>
    <t>Xenér.</t>
  </si>
  <si>
    <t>CT</t>
  </si>
  <si>
    <t>GA</t>
  </si>
  <si>
    <t>LOCALIDADE: OURENSE</t>
  </si>
  <si>
    <t>CENTRO DE DESTINO: SERVIZO COMÚN XERAL (SCX)</t>
  </si>
  <si>
    <t>CENTRO DE DESTINO: SERVIZO COMÚN DE EXECUCIÓN (SCEX)</t>
  </si>
  <si>
    <t>Sing.</t>
  </si>
  <si>
    <t>Xestión  - SCT TI Penal</t>
  </si>
  <si>
    <t>Tramitación - SCT TI Penal</t>
  </si>
  <si>
    <t>Xestión  - Actos de Comunicación</t>
  </si>
  <si>
    <t>Tramitación - Actos de Comunicación</t>
  </si>
  <si>
    <t>Auxilio - Actos de Comunicación</t>
  </si>
  <si>
    <t>Xestión  - SCEX Penal</t>
  </si>
  <si>
    <t>Tramitación - SCEX Penal</t>
  </si>
  <si>
    <t>Xestión  - SCT AP</t>
  </si>
  <si>
    <t>Tramitación - SCT AP</t>
  </si>
  <si>
    <t>LOCALIDADE: SANTIAGO DE COMPOSTELA</t>
  </si>
  <si>
    <t>LOCALIDADE: LUGO</t>
  </si>
  <si>
    <t>LOCALIDADE: PONTEVEDRA</t>
  </si>
  <si>
    <t>LOCALIDADE: FERROL</t>
  </si>
  <si>
    <t>Xestión  - Adxunto/a á Dirección</t>
  </si>
  <si>
    <t>Xestión  - SCX</t>
  </si>
  <si>
    <t>Tramitación - SCX</t>
  </si>
  <si>
    <t>Auxilio - SCX</t>
  </si>
  <si>
    <t xml:space="preserve">Xestión - SCEX </t>
  </si>
  <si>
    <t xml:space="preserve">Tramitación - SCEX </t>
  </si>
  <si>
    <t>CENTRO DE DESTINO: SERVIZO COMÚN DE TRAMITACIÓN DO TRIBUNAL DE INSTANCIA (SCT TI)</t>
  </si>
  <si>
    <t>CENTRO DE DESTINO: SERVIZO COMÚN DE TRAMITACIÓN DO TRIBUNAL DE INSTANCIA (SCT TI) E SERVIZO COMÚN DE TRAMITACIÓN DA AUDIENCIA PROVINCIAL (SCT AP)</t>
  </si>
  <si>
    <t>LOCALIDADE: A CORUÑA</t>
  </si>
  <si>
    <t>CENTRO DE DESTINO: SERVIZO COMÚN DE TRAMITACIÓN DO TRIBUNAL SUPERIOR DE XUSTIZA (SCT TSX)</t>
  </si>
  <si>
    <t>Xestión  - SCT TSX</t>
  </si>
  <si>
    <t>Tramitación - SCT TSX</t>
  </si>
  <si>
    <t>Xestión - SCT TI Civil, Familia, Mercantil, CA e Social</t>
  </si>
  <si>
    <t>Tramitación - SCT TI Civil, Familia, Mercantil, CA e Social</t>
  </si>
  <si>
    <t>Xestión - SCEX Civil, Familia, Mercantil, CA e Social</t>
  </si>
  <si>
    <t>Tramitación - SCEX Civil, Familia, Mercantil, CA e Social</t>
  </si>
  <si>
    <t>GA VSM</t>
  </si>
  <si>
    <t>Xestión  -  Rexistro - Repartición e Asuntos Xerais</t>
  </si>
  <si>
    <t>Tramitación - Rexistro - Repartición e Asuntos Xerais</t>
  </si>
  <si>
    <t>Auxilio - Rexistro - Repartición e Asuntos Xerais</t>
  </si>
  <si>
    <t>Xestión  - Rexistro - Repartición e Asuntos Xerais</t>
  </si>
  <si>
    <t>Auxilio - Rexistro - Repartición e  Asuntos Xerais</t>
  </si>
  <si>
    <t>Xestión  - Rexistro - Repartición e  Asuntos Xerais</t>
  </si>
  <si>
    <t>Tramitación - Rexistro - Repartición e  Asuntos  Xerais</t>
  </si>
  <si>
    <t>Auxilio - Rexistro - Repartición e  Asuntos  Xerais</t>
  </si>
  <si>
    <t>Xestión  - Rexistro - Repartición e Asuntos  Xerais</t>
  </si>
  <si>
    <t>Auxilio -  Rexistro - Repartición e Asuntos  Xerais</t>
  </si>
  <si>
    <t>Auxilio -Rexistro - Repartición e Asuntos Xerais</t>
  </si>
  <si>
    <t>Tramitación - Rexistro - Repartición e  Asuntos Xerais</t>
  </si>
  <si>
    <t>CENTRO DE DESTINO: SECRETARÍA DO GOBERNO</t>
  </si>
  <si>
    <t>LD</t>
  </si>
  <si>
    <t>VSM</t>
  </si>
  <si>
    <t xml:space="preserve">Xestión - SCT TI  CA e Social </t>
  </si>
  <si>
    <t>Xestión - SCT TI  Civil, Familia e Merc.</t>
  </si>
  <si>
    <t>Tramitación - SCT TI Civil, Familia e Merc.</t>
  </si>
  <si>
    <t xml:space="preserve">Tramitación - SCT TI  CA e Social </t>
  </si>
  <si>
    <t>Actos de comunicación</t>
  </si>
  <si>
    <t>Dispoñibilidade horaria</t>
  </si>
  <si>
    <t>Xestión  - Xefatura de equipo SCT TSXG</t>
  </si>
  <si>
    <t>Xestión  - Xefatura de equipo SCT AP</t>
  </si>
  <si>
    <t>Xestión  - Xefatura de equipo SCT TI Penal</t>
  </si>
  <si>
    <t xml:space="preserve">Xestión  - Xefatura de equipo SCT TI CA e Social </t>
  </si>
  <si>
    <t>Tramitación  - Xefatura de equipo SCT TI CA e Social</t>
  </si>
  <si>
    <t>Tramitación  - Xefatura de equipo SCT TI Penal</t>
  </si>
  <si>
    <t>Xestión  - Xefatura de Área  Rexistro - Repartición e Asuntos Xerais</t>
  </si>
  <si>
    <t>Xestión  - Xefatura de Área  Actos de Comunicación</t>
  </si>
  <si>
    <t>Tramitación  - Xefatura de equipo Rexistro - Repartición e Asuntos Xerais</t>
  </si>
  <si>
    <t>Auxilio  - Xefatura de equipo Rexistro - Repartición e Asuntos Xerais</t>
  </si>
  <si>
    <t>Tramitación  - Xefatura de equipo Actos de Comunicación</t>
  </si>
  <si>
    <t>Auxilio  - Xefatura de equipo Actos de Comunicación</t>
  </si>
  <si>
    <t>Xestión  - Xefatura de equipo SCEX Civil, Familia, Mercantil, CA e Social</t>
  </si>
  <si>
    <t>Xestión  - Xefatura de equipo SCEX Penal</t>
  </si>
  <si>
    <t>Tramitación  - Xefatura de equipo SCX</t>
  </si>
  <si>
    <t>Auxilio  - Xefatura de equipo SCX</t>
  </si>
  <si>
    <t>Xestión  - Xefatura de equipo SCEX</t>
  </si>
  <si>
    <t>Xestión  - Xefatura de equipo SCT TI Civil, Familia, Mercantil, CA e Social</t>
  </si>
  <si>
    <t>Xestión  - Xefatura de Área - Actos de Comunicación</t>
  </si>
  <si>
    <t>Auxilio  - Xefatura de equipo - Actos de Comunicación</t>
  </si>
  <si>
    <t>Xestión - SG</t>
  </si>
  <si>
    <t>Tramitación - SG</t>
  </si>
  <si>
    <t>Auxilio  - SG</t>
  </si>
  <si>
    <t>DOTACIÓN V2</t>
  </si>
  <si>
    <t>DOTACIÓN V3</t>
  </si>
  <si>
    <t>por funcionario</t>
  </si>
  <si>
    <t>LOCALIDADE: VIGO</t>
  </si>
  <si>
    <t>PLANTILLA ACTUAL</t>
  </si>
  <si>
    <t>TOTAL</t>
  </si>
  <si>
    <t>XDO. PRIM. INSTANCIA (6)</t>
  </si>
  <si>
    <t>XDO. CONT-ADTVO. (1)</t>
  </si>
  <si>
    <t>XDO. SOCIAL (2)</t>
  </si>
  <si>
    <t>XDO. PENAL (2)</t>
  </si>
  <si>
    <t>XDO. INSTRUCIÓN (3)</t>
  </si>
  <si>
    <t>DECANATO.SCA</t>
  </si>
  <si>
    <t>DECANATO. NOTIFICACIÓNS E EMBARGOS</t>
  </si>
  <si>
    <t>DECANATO PRI</t>
  </si>
  <si>
    <t>DECANATO. ATENCIÓN Á CIDADANÍA</t>
  </si>
  <si>
    <t>TSXG (SG+S.APOIO+RR+3 SALAS)</t>
  </si>
  <si>
    <t>AUD. PROVINCIAL (5 + Secretaría+RR)</t>
  </si>
  <si>
    <t>XDO. PRIM. INSTANCIA (16)</t>
  </si>
  <si>
    <t>XDO. CONT-ADTVO. (4)</t>
  </si>
  <si>
    <t>XDO. SOCIAL (7)</t>
  </si>
  <si>
    <t>XDO. MERCANTIL (3)</t>
  </si>
  <si>
    <t>XDO. PENAL (6)</t>
  </si>
  <si>
    <t>XDO. INSTRUCIÓN (8)</t>
  </si>
  <si>
    <t>XDO. MENORES (1)</t>
  </si>
  <si>
    <t>XDO. VIXILANCIA PENITENCIARIA (1)</t>
  </si>
  <si>
    <t>XDO. VSM</t>
  </si>
  <si>
    <t xml:space="preserve">DECANATO </t>
  </si>
  <si>
    <t>Prazas amortizables eliminadas:</t>
  </si>
  <si>
    <t xml:space="preserve">AP Sección 3: 2 CXPA </t>
  </si>
  <si>
    <t>AP Sección 3: 1 CTPA</t>
  </si>
  <si>
    <t xml:space="preserve">AP Sección 4: 1 CTPA </t>
  </si>
  <si>
    <t xml:space="preserve">AP Sección 4: 1 CAX </t>
  </si>
  <si>
    <t>AP Sección 5: 1 CXPA</t>
  </si>
  <si>
    <t xml:space="preserve">AP Sección 5: 2 CTPA </t>
  </si>
  <si>
    <t>Xdo. Instrucción 2: 1 CXPA</t>
  </si>
  <si>
    <t>Xdo. Instrucción 4: 1 CXPA</t>
  </si>
  <si>
    <t>Xdo. Cont-Adtvo. 2: 1 CTPA</t>
  </si>
  <si>
    <t>Xdo. Cont-Adtvo. 3: 1 CTPA</t>
  </si>
  <si>
    <t>AUD. PROVINCIAL (1)</t>
  </si>
  <si>
    <t>XDO. CONT-ADTVO. (2)</t>
  </si>
  <si>
    <t>XDO. SOCIAL (4)</t>
  </si>
  <si>
    <t>DECANATO. NOTIFICACIÓNS E  EMBARGOS</t>
  </si>
  <si>
    <t>AUD. PROVINCIAL (2 + Secretaría)</t>
  </si>
  <si>
    <t>XDO. INSTRUCCIÓN (3)</t>
  </si>
  <si>
    <t>DECANATO. ATENCIÓN CIDADANÍA</t>
  </si>
  <si>
    <t xml:space="preserve">Xdo. Cont-Adtvo. 2: 1 CTPA  </t>
  </si>
  <si>
    <t>XDO. PRIM. INSTANCIA (7)</t>
  </si>
  <si>
    <t>AUD.PROV. SECCION N. 1 OURENSE: 1 CAX</t>
  </si>
  <si>
    <t xml:space="preserve">XDO.CONT-ADTVO N.1 OURENSE: 1 CTPA </t>
  </si>
  <si>
    <t>AUD. PROVINCIAL (4 + Secretaría+RR)</t>
  </si>
  <si>
    <t>XDO. PRIM. INSTANCIA (5)</t>
  </si>
  <si>
    <t>XDO. CONT-ADTVO. (3)</t>
  </si>
  <si>
    <t>XDO. MERCANTIL (2)</t>
  </si>
  <si>
    <t>XDO. PENAL (4)</t>
  </si>
  <si>
    <t>DECANATO. REXISTRO E REPARTICIÓN</t>
  </si>
  <si>
    <t>AP Sección 1: 1 CTPA</t>
  </si>
  <si>
    <t>AP Sección 2: 1 CXPA</t>
  </si>
  <si>
    <t xml:space="preserve">AP Sección 2: 1 CTPA </t>
  </si>
  <si>
    <t>AP Sección 3: 1 CXPA</t>
  </si>
  <si>
    <t xml:space="preserve">AP Sección 3: 1 CAX </t>
  </si>
  <si>
    <t>AP Sección 4: 1 CXPA</t>
  </si>
  <si>
    <t>AP Sección 4: 1 CTPA</t>
  </si>
  <si>
    <t>AP Secretaría: 1 CTPA</t>
  </si>
  <si>
    <t>AUD. PROVINCIAL (2)</t>
  </si>
  <si>
    <t>XDO. MERCANTIL (1)</t>
  </si>
  <si>
    <t>XDO. PENAL (3)</t>
  </si>
  <si>
    <t>AP Sección N 6: 1 CAX</t>
  </si>
  <si>
    <t>Xdo. Instancia N.5: 1 CTPA</t>
  </si>
  <si>
    <t>Xestión  - SCT TI (Equipo penal)</t>
  </si>
  <si>
    <t>Tramitación - SCT TI  (Equipo penal)</t>
  </si>
  <si>
    <t>Tramitación - SCT TI (Equipo penal)</t>
  </si>
  <si>
    <t>Xestión  - Xefatura de equipo SCT TI  Civil e Merc.</t>
  </si>
  <si>
    <t>Tramitación  - Xefatura de equipo SCT TI Civil e Merc.</t>
  </si>
  <si>
    <t>Xestión - SCT TI  Civil , Familia e Merc.</t>
  </si>
  <si>
    <t>DOTACIÓN V4</t>
  </si>
  <si>
    <t>RC</t>
  </si>
  <si>
    <t>1101, 1102, 1104, 1105, 1106, 1202, 2001, 3114, 4001</t>
  </si>
  <si>
    <t>1101, 1104,1202, 2001, 3101,, 4001</t>
  </si>
  <si>
    <t>1101, 1104,1202, 3101,  4001</t>
  </si>
  <si>
    <t>1101, 1104,1202, 2001, 3101, 4001</t>
  </si>
  <si>
    <t xml:space="preserve"> 1104, 1105, 1106. 1202, 2001, 3106, 3107, 4001</t>
  </si>
  <si>
    <t xml:space="preserve"> 1104, 1105, 1106. 1202, 3106, 3107, 4001</t>
  </si>
  <si>
    <t xml:space="preserve"> 1102, 1104, 1202, 2001, 3102,  4001</t>
  </si>
  <si>
    <t xml:space="preserve"> 1102, 1104, 1202, 3102,  4001</t>
  </si>
  <si>
    <t>1101, 1102, 1104, 1202, 2001,  3116, 4001</t>
  </si>
  <si>
    <t>1101, 1102, 1104, 1105, 1106, 1108, 1202, 2001, 3110, 3111, 4001</t>
  </si>
  <si>
    <t>1101, 1102, 1104, 1105, 1106, 1202, 3110, 3111, 4001</t>
  </si>
  <si>
    <t>1104, 1202, 3110, 3113, 4001</t>
  </si>
  <si>
    <t>1104, 1202,  3110, 3113, 4001</t>
  </si>
  <si>
    <t>1101, 1102, 1104, 1105, 1106, 1108,1202, 2001,  3112, 4001</t>
  </si>
  <si>
    <t>1101, 1102, 1104, 1105, 1106, 1108,1202,  3112, 4001</t>
  </si>
  <si>
    <t>1104, 1108, 1202,  3112, 4001</t>
  </si>
  <si>
    <t>1101, 1104, 1105, 1106,  1202, 2001, 3103,   3108, 3109, 4001</t>
  </si>
  <si>
    <t>1102, 1104, 1202, 2001, 3104, 4001</t>
  </si>
  <si>
    <t>1101,  1104, 1105, 1106, 1202, 2001, 3101,  3106, 3107, 4001</t>
  </si>
  <si>
    <t xml:space="preserve"> 1102, 1104, 1202, 2001,  3102,  4001</t>
  </si>
  <si>
    <t>1101, 1102, 1104, 1105, 1106, 1108,1202, 2001,  3110, 3111, 3112, 4001</t>
  </si>
  <si>
    <t>1101, 1102, 1104, 1105, 1106, 1108, 1202,  3110, 3111, 3112, 4001</t>
  </si>
  <si>
    <t>1104, 1108,1202,  3110, 3112, 3113, 4001</t>
  </si>
  <si>
    <t>1101, 1102, 1104, 1105, 1106, 1202, 2001, 3103, 3104,  3108, 3109, 4001</t>
  </si>
  <si>
    <t>1101, 1104, 1105, 1106, 1202, 2001, 3101,  3106, 3107, 4001</t>
  </si>
  <si>
    <t>1102, 1104, 1202, 2001, 3102,  4001</t>
  </si>
  <si>
    <t>1101, 1102, 1104, 1105, 1106, 1108, 1202, 2001,  3110, 3111, 4001</t>
  </si>
  <si>
    <t>1101, 1102, 1104, 1105, 1106, 1202,  3110, 3111, 4001</t>
  </si>
  <si>
    <t>1101, 1104,1202, 2001, 3101,   4001</t>
  </si>
  <si>
    <t>1101, 1104,1202, 3101,   4001</t>
  </si>
  <si>
    <t xml:space="preserve"> 1104, 1105, 1106. 1202, 2001,  3106, 3107, 4001</t>
  </si>
  <si>
    <t xml:space="preserve"> 1104, 1105, 1106. 1202,  3106, 3107, 4001</t>
  </si>
  <si>
    <t xml:space="preserve"> 1102, 1104, 1202, 2001, 3102,   4001</t>
  </si>
  <si>
    <t xml:space="preserve"> 1102, 1104, 1202, 3102,   4001</t>
  </si>
  <si>
    <t>Xestión  - Xefatura de equipo SCT TI  Civil, Familia, CA e Social</t>
  </si>
  <si>
    <t>Xestión  - SCT TI (Equipo  Civil, Familia, CA e Social)</t>
  </si>
  <si>
    <t>Tramitación - SCT TI (Equipo  Civil, Familia, CA e Social)</t>
  </si>
  <si>
    <t>Xestión  - Xefatura de equipo SCT TI Civil, Familia, CA e Social</t>
  </si>
  <si>
    <t>Xestión - SCT TI Civil, Familia, CA e Social</t>
  </si>
  <si>
    <t>Tramitación - SCT TI Civil, Familia, CA e Social</t>
  </si>
  <si>
    <t>execucións:</t>
  </si>
  <si>
    <t>Ex civil:</t>
  </si>
  <si>
    <t>Ex penal:</t>
  </si>
  <si>
    <t>SCT:</t>
  </si>
  <si>
    <t>SCX:</t>
  </si>
  <si>
    <t>SCEX:</t>
  </si>
  <si>
    <t>SG:</t>
  </si>
  <si>
    <t>S.APOIO TSX:</t>
  </si>
  <si>
    <t>RR TSX:</t>
  </si>
  <si>
    <t>SALA CONTENC:</t>
  </si>
  <si>
    <t>SALA SOCIAL:</t>
  </si>
  <si>
    <t>SALA CIVIL E PENAL:</t>
  </si>
  <si>
    <t>RC:</t>
  </si>
  <si>
    <t>PLANTILLA NOVA OFICINA</t>
  </si>
  <si>
    <t>Nova creación</t>
  </si>
  <si>
    <t>VSM Nova creación</t>
  </si>
  <si>
    <t>1 NOVA PRAZA VSM</t>
  </si>
  <si>
    <t>2 SG</t>
  </si>
  <si>
    <t>SG</t>
  </si>
  <si>
    <t>ÁREA PENAL</t>
  </si>
  <si>
    <t>ÁREA REXISTRO-REPARTICIÓN E ASUNTOS XERAIS</t>
  </si>
  <si>
    <t>ÁREA ACTOS DE COMUNICACIÓN</t>
  </si>
  <si>
    <t>EQUIPO PENAL</t>
  </si>
  <si>
    <t>ÁREA REXISTRO - REPARTICIÓN E ASUNTOS XERAIS</t>
  </si>
  <si>
    <t>Xestión  - Xefatura de Área Actos de Comunicación</t>
  </si>
  <si>
    <t>Xestión  - Xefatura de Área Rexistro - Repartición e Asuntos Xerais</t>
  </si>
  <si>
    <t>Dispoñibilidade horaria. Postos localizados en Lugo</t>
  </si>
  <si>
    <t>Dispoñibilidade horaria. Postos localizados en Ourense</t>
  </si>
  <si>
    <t xml:space="preserve"> Dispoñibilidade horaria. Postos localizados en Pontevedra</t>
  </si>
  <si>
    <t>ÁREA CIVIL, FAMILIA, INFANCIA E CAPACIDADE E MERCANTIL</t>
  </si>
  <si>
    <t>ÁREA SOCIAL E CONTENCIOSO-ADMINISTRATIVA</t>
  </si>
  <si>
    <t>ÁREA CIVIL, SOCIAL, CONTENCIOSO - ADMINISTRATIVA, FAMILIA, INCAPACIDADE E INFANCIA E MERCANTIL</t>
  </si>
  <si>
    <t>EQUIPO CIVIL, FAMILIA, CONTENCIOSO - ADMINISTRATIVO E SOCIAL</t>
  </si>
  <si>
    <t>1104, 1108, 1202, 3115</t>
  </si>
  <si>
    <r>
      <t>Xestión  - Xefatura de equipo SCT TI Familia,</t>
    </r>
    <r>
      <rPr>
        <b/>
        <sz val="11"/>
        <color rgb="FFFF0000"/>
        <rFont val="Xunta Sans"/>
        <family val="3"/>
      </rPr>
      <t xml:space="preserve"> infancia e capacidade</t>
    </r>
  </si>
  <si>
    <r>
      <t xml:space="preserve">Xestión - SCT TI  Civil, Familia e Merc. (Equipo Familia, </t>
    </r>
    <r>
      <rPr>
        <sz val="11"/>
        <color rgb="FFFF0000"/>
        <rFont val="Xunta Sans"/>
        <family val="3"/>
      </rPr>
      <t>infancia e capacidade</t>
    </r>
    <r>
      <rPr>
        <sz val="11"/>
        <rFont val="Xunta Sans"/>
        <family val="3"/>
      </rPr>
      <t>)</t>
    </r>
  </si>
  <si>
    <r>
      <t xml:space="preserve">Tramitación - SCT TI Civil, Familia e Merc. (Equipo Familia, </t>
    </r>
    <r>
      <rPr>
        <sz val="11"/>
        <color rgb="FFFF0000"/>
        <rFont val="Xunta Sans"/>
        <family val="3"/>
      </rPr>
      <t>infancia e capacidade</t>
    </r>
    <r>
      <rPr>
        <sz val="11"/>
        <rFont val="Xunta Sans"/>
        <family val="3"/>
      </rPr>
      <t>)</t>
    </r>
  </si>
  <si>
    <t>ÁREA CIVIL, SOCIAL, CONTENCIOSO - ADMINISTRATIVA, FAMILIA, INFANCIA E CAPACIDADE</t>
  </si>
  <si>
    <t xml:space="preserve">ÁREA CIVIL, SOCIAL, CONTENCIOSO - ADMINISTRATIVA, FAMILIA, INFANCIA E CAPACIDADE </t>
  </si>
  <si>
    <t>ÁREA CIVIL, SOCIAL, CONTENCIOSO - ADMINISTRATIVA, FAMILIA, INFANCIA E CAPACIDADE E MERCANTIL</t>
  </si>
  <si>
    <t>ÁREA CIVIL, SOCIAL, CONTENCIOSO - ADMINISTRATIVA, FAMILIA, INFANCIA E CAPACDIADE E MERCANTIL</t>
  </si>
  <si>
    <t>Xestión  - Xefatura de equipo SCT TI Familia, infancia e capacidade</t>
  </si>
  <si>
    <t>puestos deslocalizados (Lugo, Ourense e Pontevedra)</t>
  </si>
  <si>
    <t>Equipo familia, infancia e capacidade</t>
  </si>
  <si>
    <t>Xestión  - Xefatura SG I</t>
  </si>
  <si>
    <t>Tramitación - Xefatura SG II</t>
  </si>
  <si>
    <t>Tramitación - Xefatura SG na Coruña</t>
  </si>
  <si>
    <t>Tramitación - Xefatura SG en Lugo</t>
  </si>
  <si>
    <t>Tramitación - Xefatura SG en Ourense</t>
  </si>
  <si>
    <t>Tramitación - Xefatura SG en Pontevedra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</si>
</sst>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Xunta Sans"/>
      <family val="3"/>
    </font>
    <font>
      <sz val="10"/>
      <color rgb="FF000000"/>
      <name val="Xunta Sans"/>
      <family val="3"/>
    </font>
    <font>
      <sz val="11"/>
      <color rgb="FFFF0000"/>
      <name val="Xunta Sans"/>
      <family val="3"/>
    </font>
    <font>
      <sz val="11"/>
      <color theme="1"/>
      <name val="Xunta Sans"/>
      <family val="3"/>
    </font>
    <font>
      <b/>
      <sz val="11"/>
      <color theme="1"/>
      <name val="Xunta Sans"/>
      <family val="3"/>
    </font>
    <font>
      <sz val="11"/>
      <name val="Xunta Sans"/>
      <family val="3"/>
    </font>
    <font>
      <b/>
      <sz val="14"/>
      <color rgb="FF000000"/>
      <name val="Xunta Sans"/>
      <family val="3"/>
    </font>
    <font>
      <sz val="8"/>
      <name val="Calibri"/>
      <family val="2"/>
      <scheme val="minor"/>
    </font>
    <font>
      <b/>
      <sz val="11"/>
      <color rgb="FF000000"/>
      <name val="Xunta Sans"/>
      <family val="3"/>
    </font>
    <font>
      <sz val="11"/>
      <color rgb="FF000000"/>
      <name val="Xunta Sans"/>
      <family val="3"/>
    </font>
    <font>
      <b/>
      <sz val="14"/>
      <color theme="1"/>
      <name val="Xunta Sans"/>
      <family val="3"/>
    </font>
    <font>
      <b/>
      <sz val="11"/>
      <name val="Xunta Sans"/>
      <family val="3"/>
    </font>
    <font>
      <b/>
      <sz val="11"/>
      <color rgb="FFFF0000"/>
      <name val="Xunta Sans"/>
      <family val="3"/>
    </font>
    <font>
      <sz val="11"/>
      <color theme="1"/>
      <name val="Calibri"/>
      <family val="2"/>
      <scheme val="minor"/>
    </font>
    <font>
      <b/>
      <sz val="10"/>
      <name val="Xunta Sans"/>
      <family val="3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4" fillId="0" borderId="13" xfId="0" applyFont="1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/>
    <xf numFmtId="0" fontId="4" fillId="0" borderId="16" xfId="0" applyFont="1" applyFill="1" applyBorder="1"/>
    <xf numFmtId="0" fontId="4" fillId="0" borderId="15" xfId="0" applyFont="1" applyBorder="1"/>
    <xf numFmtId="0" fontId="4" fillId="0" borderId="20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1" fillId="0" borderId="29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/>
    <xf numFmtId="4" fontId="0" fillId="0" borderId="0" xfId="0" applyNumberFormat="1"/>
    <xf numFmtId="0" fontId="4" fillId="0" borderId="20" xfId="0" applyFont="1" applyBorder="1"/>
    <xf numFmtId="0" fontId="4" fillId="0" borderId="44" xfId="0" applyFont="1" applyFill="1" applyBorder="1"/>
    <xf numFmtId="0" fontId="9" fillId="0" borderId="1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4" fontId="10" fillId="2" borderId="22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12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28" xfId="0" applyFont="1" applyFill="1" applyBorder="1" applyAlignment="1">
      <alignment vertical="center"/>
    </xf>
    <xf numFmtId="0" fontId="10" fillId="0" borderId="28" xfId="0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4" fontId="10" fillId="0" borderId="40" xfId="0" applyNumberFormat="1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/>
    </xf>
    <xf numFmtId="4" fontId="10" fillId="0" borderId="46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 wrapText="1"/>
    </xf>
    <xf numFmtId="4" fontId="10" fillId="0" borderId="5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9" fontId="4" fillId="0" borderId="0" xfId="1" applyFont="1"/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9" fontId="6" fillId="0" borderId="0" xfId="1" applyFont="1"/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4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4" fontId="10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4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4" fillId="0" borderId="16" xfId="0" applyFont="1" applyBorder="1"/>
    <xf numFmtId="0" fontId="9" fillId="0" borderId="28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Protection="1"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" fontId="10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0" fillId="2" borderId="53" xfId="0" applyFont="1" applyFill="1" applyBorder="1" applyAlignment="1">
      <alignment horizontal="center" vertical="center"/>
    </xf>
    <xf numFmtId="4" fontId="10" fillId="0" borderId="53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6" fillId="0" borderId="0" xfId="0" applyFont="1"/>
    <xf numFmtId="0" fontId="15" fillId="0" borderId="24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0" xfId="0" applyFont="1" applyFill="1"/>
    <xf numFmtId="0" fontId="15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6" fillId="0" borderId="0" xfId="0" applyNumberFormat="1" applyFont="1"/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6" fillId="0" borderId="0" xfId="0" applyNumberFormat="1" applyFont="1"/>
    <xf numFmtId="0" fontId="12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17" fillId="0" borderId="0" xfId="0" applyFont="1"/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4" fillId="0" borderId="0" xfId="0" applyNumberFormat="1" applyFont="1"/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1" fontId="6" fillId="0" borderId="0" xfId="1" applyNumberFormat="1" applyFont="1"/>
    <xf numFmtId="1" fontId="6" fillId="0" borderId="0" xfId="0" applyNumberFormat="1" applyFont="1"/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56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" fontId="10" fillId="2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1" fillId="0" borderId="57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4" fontId="10" fillId="2" borderId="63" xfId="0" applyNumberFormat="1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4" fontId="10" fillId="0" borderId="40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4" fontId="10" fillId="0" borderId="63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13" fillId="0" borderId="63" xfId="0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0" fontId="13" fillId="2" borderId="63" xfId="0" applyFont="1" applyFill="1" applyBorder="1" applyAlignment="1">
      <alignment vertical="center"/>
    </xf>
    <xf numFmtId="0" fontId="13" fillId="0" borderId="6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9" fillId="0" borderId="5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/>
    </xf>
    <xf numFmtId="0" fontId="9" fillId="2" borderId="5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vertical="center"/>
    </xf>
    <xf numFmtId="4" fontId="10" fillId="2" borderId="40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4" fillId="2" borderId="46" xfId="0" applyFont="1" applyFill="1" applyBorder="1"/>
    <xf numFmtId="0" fontId="9" fillId="2" borderId="5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4" fontId="6" fillId="2" borderId="40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2" borderId="46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4" fontId="6" fillId="2" borderId="63" xfId="0" applyNumberFormat="1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39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4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42" xfId="0" applyFont="1" applyBorder="1" applyAlignment="1">
      <alignment horizontal="left"/>
    </xf>
  </cellXfs>
  <cellStyles count="2">
    <cellStyle name="Normal" xfId="0" builtinId="0"/>
    <cellStyle name="Porcentax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EC0C-CF80-46F7-BE9B-F4D08795326A}">
  <sheetPr>
    <pageSetUpPr fitToPage="1"/>
  </sheetPr>
  <dimension ref="B1:AA112"/>
  <sheetViews>
    <sheetView topLeftCell="A61" zoomScale="73" zoomScaleNormal="73" workbookViewId="0">
      <selection activeCell="C25" sqref="C25"/>
    </sheetView>
  </sheetViews>
  <sheetFormatPr defaultColWidth="9.140625" defaultRowHeight="15" x14ac:dyDescent="0.25"/>
  <cols>
    <col min="1" max="1" width="9.42578125" style="4" customWidth="1"/>
    <col min="2" max="2" width="22.140625" style="4" customWidth="1"/>
    <col min="3" max="3" width="97.28515625" style="4" customWidth="1"/>
    <col min="4" max="4" width="20.85546875" style="4" hidden="1" customWidth="1"/>
    <col min="5" max="6" width="20.85546875" style="12" customWidth="1"/>
    <col min="7" max="7" width="16.5703125" style="4" customWidth="1"/>
    <col min="8" max="8" width="15.85546875" style="4" customWidth="1"/>
    <col min="9" max="9" width="20" style="4" customWidth="1"/>
    <col min="10" max="10" width="10.28515625" style="4" customWidth="1"/>
    <col min="11" max="11" width="15.42578125" style="4" customWidth="1"/>
    <col min="12" max="12" width="18.7109375" style="5" customWidth="1"/>
    <col min="13" max="13" width="50.7109375" style="5" customWidth="1"/>
    <col min="14" max="14" width="62.42578125" style="5" customWidth="1"/>
    <col min="15" max="15" width="4.42578125" style="4" customWidth="1"/>
    <col min="16" max="16" width="63.85546875" style="4" customWidth="1"/>
    <col min="17" max="17" width="9.42578125" style="4" bestFit="1" customWidth="1"/>
    <col min="18" max="20" width="9.140625" style="4"/>
    <col min="21" max="21" width="3.140625" style="4" customWidth="1"/>
    <col min="22" max="22" width="25.140625" style="4" customWidth="1"/>
    <col min="23" max="16384" width="9.140625" style="4"/>
  </cols>
  <sheetData>
    <row r="1" spans="2:26" ht="15.75" thickBot="1" x14ac:dyDescent="0.3"/>
    <row r="2" spans="2:26" ht="27.75" customHeight="1" thickBot="1" x14ac:dyDescent="0.3">
      <c r="B2" s="401" t="s">
        <v>41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3"/>
    </row>
    <row r="3" spans="2:26" ht="15.75" thickBot="1" x14ac:dyDescent="0.3">
      <c r="B3" s="6"/>
      <c r="C3" s="7"/>
      <c r="D3" s="7"/>
      <c r="E3" s="11"/>
      <c r="F3" s="11"/>
      <c r="G3" s="7"/>
      <c r="H3" s="8"/>
    </row>
    <row r="4" spans="2:26" ht="26.25" customHeight="1" thickBot="1" x14ac:dyDescent="0.3">
      <c r="B4" s="397" t="s">
        <v>42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9"/>
      <c r="P4" s="400" t="s">
        <v>98</v>
      </c>
      <c r="Q4" s="400"/>
      <c r="R4" s="400"/>
      <c r="S4" s="400"/>
      <c r="T4" s="400"/>
    </row>
    <row r="5" spans="2:26" ht="30" x14ac:dyDescent="0.25">
      <c r="B5" s="48" t="s">
        <v>3</v>
      </c>
      <c r="C5" s="49" t="s">
        <v>4</v>
      </c>
      <c r="D5" s="49" t="s">
        <v>94</v>
      </c>
      <c r="E5" s="190" t="s">
        <v>95</v>
      </c>
      <c r="F5" s="190" t="s">
        <v>168</v>
      </c>
      <c r="G5" s="49" t="s">
        <v>5</v>
      </c>
      <c r="H5" s="49" t="s">
        <v>6</v>
      </c>
      <c r="I5" s="49" t="s">
        <v>7</v>
      </c>
      <c r="J5" s="49" t="s">
        <v>8</v>
      </c>
      <c r="K5" s="50" t="s">
        <v>9</v>
      </c>
      <c r="L5" s="49" t="s">
        <v>10</v>
      </c>
      <c r="M5" s="49" t="s">
        <v>11</v>
      </c>
      <c r="N5" s="51" t="s">
        <v>12</v>
      </c>
      <c r="P5" s="178"/>
      <c r="Q5" s="179" t="s">
        <v>0</v>
      </c>
      <c r="R5" s="179" t="s">
        <v>1</v>
      </c>
      <c r="S5" s="179" t="s">
        <v>2</v>
      </c>
      <c r="T5" s="179" t="s">
        <v>99</v>
      </c>
      <c r="W5" s="179" t="s">
        <v>0</v>
      </c>
      <c r="X5" s="179" t="s">
        <v>1</v>
      </c>
      <c r="Y5" s="179" t="s">
        <v>2</v>
      </c>
      <c r="Z5" s="179" t="s">
        <v>99</v>
      </c>
    </row>
    <row r="6" spans="2:26" ht="30" customHeight="1" x14ac:dyDescent="0.25">
      <c r="B6" s="52"/>
      <c r="C6" s="53" t="s">
        <v>71</v>
      </c>
      <c r="D6" s="54">
        <v>1</v>
      </c>
      <c r="E6" s="117">
        <v>1</v>
      </c>
      <c r="F6" s="117">
        <v>1</v>
      </c>
      <c r="G6" s="55">
        <v>4199.16</v>
      </c>
      <c r="H6" s="55">
        <v>10134.719999999999</v>
      </c>
      <c r="I6" s="56" t="s">
        <v>19</v>
      </c>
      <c r="J6" s="54" t="s">
        <v>0</v>
      </c>
      <c r="K6" s="56" t="s">
        <v>6</v>
      </c>
      <c r="L6" s="57"/>
      <c r="M6" s="338" t="s">
        <v>170</v>
      </c>
      <c r="N6" s="59"/>
      <c r="P6" s="254" t="s">
        <v>109</v>
      </c>
      <c r="Q6" s="180">
        <v>24</v>
      </c>
      <c r="R6" s="180">
        <v>48</v>
      </c>
      <c r="S6" s="180">
        <v>17</v>
      </c>
      <c r="T6" s="179">
        <f>Q6+R6+S6</f>
        <v>89</v>
      </c>
      <c r="V6" s="43" t="s">
        <v>216</v>
      </c>
      <c r="W6" s="238">
        <v>3</v>
      </c>
      <c r="X6" s="238">
        <v>6</v>
      </c>
      <c r="Y6" s="238">
        <v>2</v>
      </c>
      <c r="Z6" s="238">
        <f>+SUM(W6:Y6)</f>
        <v>11</v>
      </c>
    </row>
    <row r="7" spans="2:26" ht="30" customHeight="1" x14ac:dyDescent="0.25">
      <c r="B7" s="60"/>
      <c r="C7" s="61" t="s">
        <v>43</v>
      </c>
      <c r="D7" s="62">
        <v>18</v>
      </c>
      <c r="E7" s="118">
        <v>18</v>
      </c>
      <c r="F7" s="118">
        <v>18</v>
      </c>
      <c r="G7" s="63">
        <v>4199.16</v>
      </c>
      <c r="H7" s="63">
        <v>8295</v>
      </c>
      <c r="I7" s="58" t="s">
        <v>13</v>
      </c>
      <c r="J7" s="62" t="s">
        <v>0</v>
      </c>
      <c r="K7" s="58" t="s">
        <v>14</v>
      </c>
      <c r="L7" s="64"/>
      <c r="M7" s="64"/>
      <c r="N7" s="65"/>
      <c r="P7" s="254" t="s">
        <v>110</v>
      </c>
      <c r="Q7" s="180">
        <v>12</v>
      </c>
      <c r="R7" s="180">
        <v>19</v>
      </c>
      <c r="S7" s="180">
        <v>8</v>
      </c>
      <c r="T7" s="179">
        <f t="shared" ref="T7:T20" si="0">Q7+R7+S7</f>
        <v>39</v>
      </c>
      <c r="V7" s="43" t="s">
        <v>217</v>
      </c>
      <c r="W7" s="238">
        <v>2</v>
      </c>
      <c r="X7" s="238">
        <v>4</v>
      </c>
      <c r="Y7" s="238">
        <v>2</v>
      </c>
      <c r="Z7" s="238">
        <f t="shared" ref="Z7:Z11" si="1">+SUM(W7:Y7)</f>
        <v>8</v>
      </c>
    </row>
    <row r="8" spans="2:26" ht="30" customHeight="1" thickBot="1" x14ac:dyDescent="0.3">
      <c r="B8" s="66"/>
      <c r="C8" s="67" t="s">
        <v>44</v>
      </c>
      <c r="D8" s="68">
        <v>37</v>
      </c>
      <c r="E8" s="121">
        <v>37</v>
      </c>
      <c r="F8" s="241">
        <v>38</v>
      </c>
      <c r="G8" s="69">
        <v>3570</v>
      </c>
      <c r="H8" s="69">
        <v>7889.88</v>
      </c>
      <c r="I8" s="70" t="s">
        <v>13</v>
      </c>
      <c r="J8" s="68" t="s">
        <v>1</v>
      </c>
      <c r="K8" s="70" t="s">
        <v>14</v>
      </c>
      <c r="L8" s="71"/>
      <c r="M8" s="71"/>
      <c r="N8" s="72"/>
      <c r="P8" s="254" t="s">
        <v>111</v>
      </c>
      <c r="Q8" s="180">
        <v>51</v>
      </c>
      <c r="R8" s="180">
        <v>64</v>
      </c>
      <c r="S8" s="180">
        <v>16</v>
      </c>
      <c r="T8" s="179">
        <f>Q8+R8+S8</f>
        <v>131</v>
      </c>
      <c r="V8" s="43" t="s">
        <v>218</v>
      </c>
      <c r="W8" s="238">
        <v>1</v>
      </c>
      <c r="X8" s="238">
        <v>2</v>
      </c>
      <c r="Y8" s="238">
        <v>1</v>
      </c>
      <c r="Z8" s="238">
        <f t="shared" si="1"/>
        <v>4</v>
      </c>
    </row>
    <row r="9" spans="2:26" ht="30" customHeight="1" thickBot="1" x14ac:dyDescent="0.3">
      <c r="B9" s="73"/>
      <c r="C9" s="74"/>
      <c r="D9" s="75"/>
      <c r="E9" s="11"/>
      <c r="F9" s="11"/>
      <c r="G9" s="76"/>
      <c r="H9" s="76"/>
      <c r="I9" s="77"/>
      <c r="J9" s="75"/>
      <c r="K9" s="77"/>
      <c r="L9" s="73"/>
      <c r="M9" s="73"/>
      <c r="N9" s="73"/>
      <c r="P9" s="254" t="s">
        <v>112</v>
      </c>
      <c r="Q9" s="180">
        <v>8</v>
      </c>
      <c r="R9" s="180">
        <v>8</v>
      </c>
      <c r="S9" s="180">
        <v>4</v>
      </c>
      <c r="T9" s="179">
        <f>Q9+R9+S9</f>
        <v>20</v>
      </c>
      <c r="V9" s="43" t="s">
        <v>219</v>
      </c>
      <c r="W9" s="238">
        <v>10</v>
      </c>
      <c r="X9" s="238">
        <v>21</v>
      </c>
      <c r="Y9" s="238">
        <v>6</v>
      </c>
      <c r="Z9" s="238">
        <f t="shared" si="1"/>
        <v>37</v>
      </c>
    </row>
    <row r="10" spans="2:26" ht="30" customHeight="1" thickBot="1" x14ac:dyDescent="0.3">
      <c r="B10" s="397" t="s">
        <v>62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9"/>
      <c r="P10" s="254" t="s">
        <v>113</v>
      </c>
      <c r="Q10" s="180">
        <v>14</v>
      </c>
      <c r="R10" s="180">
        <v>28</v>
      </c>
      <c r="S10" s="180">
        <v>14</v>
      </c>
      <c r="T10" s="179">
        <f>Q10+R10+S10</f>
        <v>56</v>
      </c>
      <c r="V10" s="43" t="s">
        <v>220</v>
      </c>
      <c r="W10" s="239">
        <v>6</v>
      </c>
      <c r="X10" s="239">
        <v>13</v>
      </c>
      <c r="Y10" s="239">
        <v>5</v>
      </c>
      <c r="Z10" s="238">
        <f t="shared" si="1"/>
        <v>24</v>
      </c>
    </row>
    <row r="11" spans="2:26" ht="30" customHeight="1" x14ac:dyDescent="0.25">
      <c r="B11" s="78" t="s">
        <v>3</v>
      </c>
      <c r="C11" s="79" t="s">
        <v>4</v>
      </c>
      <c r="D11" s="49" t="s">
        <v>94</v>
      </c>
      <c r="E11" s="190" t="s">
        <v>95</v>
      </c>
      <c r="F11" s="190" t="s">
        <v>168</v>
      </c>
      <c r="G11" s="79" t="s">
        <v>5</v>
      </c>
      <c r="H11" s="79" t="s">
        <v>6</v>
      </c>
      <c r="I11" s="79" t="s">
        <v>7</v>
      </c>
      <c r="J11" s="79" t="s">
        <v>8</v>
      </c>
      <c r="K11" s="80" t="s">
        <v>9</v>
      </c>
      <c r="L11" s="79" t="s">
        <v>10</v>
      </c>
      <c r="M11" s="79" t="s">
        <v>11</v>
      </c>
      <c r="N11" s="81" t="s">
        <v>12</v>
      </c>
      <c r="P11" s="254" t="s">
        <v>114</v>
      </c>
      <c r="Q11" s="180">
        <v>6</v>
      </c>
      <c r="R11" s="180">
        <v>9</v>
      </c>
      <c r="S11" s="180">
        <v>3</v>
      </c>
      <c r="T11" s="179">
        <f>Q11+R11+S11</f>
        <v>18</v>
      </c>
      <c r="V11" s="43" t="s">
        <v>221</v>
      </c>
      <c r="W11" s="239">
        <v>2</v>
      </c>
      <c r="X11" s="239">
        <v>2</v>
      </c>
      <c r="Y11" s="239">
        <v>1</v>
      </c>
      <c r="Z11" s="238">
        <f t="shared" si="1"/>
        <v>5</v>
      </c>
    </row>
    <row r="12" spans="2:26" ht="30" customHeight="1" x14ac:dyDescent="0.25">
      <c r="B12" s="52"/>
      <c r="C12" s="53" t="s">
        <v>254</v>
      </c>
      <c r="D12" s="54">
        <v>3</v>
      </c>
      <c r="E12" s="117">
        <v>3</v>
      </c>
      <c r="F12" s="117">
        <v>3</v>
      </c>
      <c r="G12" s="55">
        <v>4199.16</v>
      </c>
      <c r="H12" s="55">
        <v>10441.68</v>
      </c>
      <c r="I12" s="56" t="s">
        <v>19</v>
      </c>
      <c r="J12" s="54" t="s">
        <v>0</v>
      </c>
      <c r="K12" s="56" t="s">
        <v>63</v>
      </c>
      <c r="L12" s="57"/>
      <c r="M12" s="54"/>
      <c r="N12" s="82" t="s">
        <v>70</v>
      </c>
      <c r="P12" s="254" t="s">
        <v>115</v>
      </c>
      <c r="Q12" s="180">
        <v>12</v>
      </c>
      <c r="R12" s="180">
        <v>24</v>
      </c>
      <c r="S12" s="180">
        <v>12</v>
      </c>
      <c r="T12" s="179">
        <f t="shared" si="0"/>
        <v>48</v>
      </c>
      <c r="W12" s="239"/>
      <c r="X12" s="239"/>
      <c r="Y12" s="239"/>
      <c r="Z12" s="240">
        <f>+SUM(Z6:Z11)</f>
        <v>89</v>
      </c>
    </row>
    <row r="13" spans="2:26" ht="30" customHeight="1" x14ac:dyDescent="0.25">
      <c r="B13" s="83"/>
      <c r="C13" s="109" t="s">
        <v>91</v>
      </c>
      <c r="D13" s="62">
        <v>1</v>
      </c>
      <c r="E13" s="118">
        <v>1</v>
      </c>
      <c r="F13" s="118">
        <v>1</v>
      </c>
      <c r="G13" s="63">
        <v>4199.16</v>
      </c>
      <c r="H13" s="243">
        <v>8295</v>
      </c>
      <c r="I13" s="242" t="s">
        <v>13</v>
      </c>
      <c r="J13" s="62" t="s">
        <v>0</v>
      </c>
      <c r="K13" s="242" t="s">
        <v>14</v>
      </c>
      <c r="L13" s="64"/>
      <c r="M13" s="139"/>
      <c r="N13" s="84"/>
      <c r="P13" s="254" t="s">
        <v>116</v>
      </c>
      <c r="Q13" s="180">
        <v>16</v>
      </c>
      <c r="R13" s="180">
        <v>32</v>
      </c>
      <c r="S13" s="180">
        <v>16</v>
      </c>
      <c r="T13" s="179">
        <f>Q13+R13+S13</f>
        <v>64</v>
      </c>
    </row>
    <row r="14" spans="2:26" ht="30" customHeight="1" x14ac:dyDescent="0.25">
      <c r="B14" s="83"/>
      <c r="C14" s="389" t="s">
        <v>255</v>
      </c>
      <c r="D14" s="62">
        <v>8</v>
      </c>
      <c r="E14" s="118">
        <v>8</v>
      </c>
      <c r="F14" s="139">
        <v>2</v>
      </c>
      <c r="G14" s="63">
        <v>3570</v>
      </c>
      <c r="H14" s="63">
        <v>9729.84</v>
      </c>
      <c r="I14" s="58" t="s">
        <v>19</v>
      </c>
      <c r="J14" s="62" t="s">
        <v>1</v>
      </c>
      <c r="K14" s="58" t="s">
        <v>6</v>
      </c>
      <c r="L14" s="64"/>
      <c r="M14" s="62" t="s">
        <v>243</v>
      </c>
      <c r="N14" s="84"/>
      <c r="P14" s="254" t="s">
        <v>117</v>
      </c>
      <c r="Q14" s="180">
        <v>1</v>
      </c>
      <c r="R14" s="180">
        <v>4</v>
      </c>
      <c r="S14" s="180">
        <v>1</v>
      </c>
      <c r="T14" s="179">
        <f t="shared" si="0"/>
        <v>6</v>
      </c>
    </row>
    <row r="15" spans="2:26" ht="30" customHeight="1" x14ac:dyDescent="0.25">
      <c r="B15" s="83"/>
      <c r="C15" s="109" t="s">
        <v>92</v>
      </c>
      <c r="D15" s="62">
        <v>8</v>
      </c>
      <c r="E15" s="118">
        <v>0</v>
      </c>
      <c r="F15" s="139">
        <v>5</v>
      </c>
      <c r="G15" s="189">
        <v>3570</v>
      </c>
      <c r="H15" s="243">
        <v>7889.88</v>
      </c>
      <c r="I15" s="242" t="s">
        <v>13</v>
      </c>
      <c r="J15" s="139" t="s">
        <v>1</v>
      </c>
      <c r="K15" s="242" t="s">
        <v>14</v>
      </c>
      <c r="L15" s="64"/>
      <c r="M15" s="62"/>
      <c r="N15" s="84"/>
      <c r="P15" s="254" t="s">
        <v>118</v>
      </c>
      <c r="Q15" s="180">
        <v>2</v>
      </c>
      <c r="R15" s="180">
        <v>3</v>
      </c>
      <c r="S15" s="180">
        <v>1</v>
      </c>
      <c r="T15" s="179">
        <f t="shared" si="0"/>
        <v>6</v>
      </c>
    </row>
    <row r="16" spans="2:26" ht="30" customHeight="1" x14ac:dyDescent="0.25">
      <c r="B16" s="83"/>
      <c r="C16" s="110" t="s">
        <v>93</v>
      </c>
      <c r="D16" s="62">
        <v>2</v>
      </c>
      <c r="E16" s="118">
        <v>2</v>
      </c>
      <c r="F16" s="119">
        <v>2</v>
      </c>
      <c r="G16" s="87">
        <v>2682.48</v>
      </c>
      <c r="H16" s="243">
        <v>7820.76</v>
      </c>
      <c r="I16" s="242" t="s">
        <v>13</v>
      </c>
      <c r="J16" s="139" t="s">
        <v>2</v>
      </c>
      <c r="K16" s="242" t="s">
        <v>14</v>
      </c>
      <c r="L16" s="64"/>
      <c r="M16" s="62"/>
      <c r="N16" s="84"/>
      <c r="P16" s="254" t="s">
        <v>119</v>
      </c>
      <c r="Q16" s="180">
        <v>2</v>
      </c>
      <c r="R16" s="180">
        <v>5</v>
      </c>
      <c r="S16" s="180">
        <v>2</v>
      </c>
      <c r="T16" s="179">
        <f t="shared" si="0"/>
        <v>9</v>
      </c>
    </row>
    <row r="17" spans="2:26" s="342" customFormat="1" ht="30" customHeight="1" x14ac:dyDescent="0.25">
      <c r="B17" s="341"/>
      <c r="C17" s="389" t="s">
        <v>256</v>
      </c>
      <c r="D17" s="86">
        <v>2</v>
      </c>
      <c r="E17" s="119">
        <v>2</v>
      </c>
      <c r="F17" s="119">
        <v>2</v>
      </c>
      <c r="G17" s="87">
        <v>3570</v>
      </c>
      <c r="H17" s="251">
        <v>10036.68</v>
      </c>
      <c r="I17" s="88" t="s">
        <v>19</v>
      </c>
      <c r="J17" s="86" t="s">
        <v>1</v>
      </c>
      <c r="K17" s="88" t="s">
        <v>63</v>
      </c>
      <c r="L17" s="89"/>
      <c r="M17" s="86"/>
      <c r="N17" s="90" t="s">
        <v>70</v>
      </c>
      <c r="P17" s="343" t="s">
        <v>105</v>
      </c>
      <c r="Q17" s="205">
        <v>5</v>
      </c>
      <c r="R17" s="205">
        <v>12</v>
      </c>
      <c r="S17" s="205">
        <v>2</v>
      </c>
      <c r="T17" s="344">
        <f>Q17+R17+S17</f>
        <v>19</v>
      </c>
    </row>
    <row r="18" spans="2:26" ht="30" customHeight="1" x14ac:dyDescent="0.25">
      <c r="B18" s="60"/>
      <c r="C18" s="389" t="s">
        <v>257</v>
      </c>
      <c r="D18" s="86">
        <v>2</v>
      </c>
      <c r="E18" s="119">
        <v>2</v>
      </c>
      <c r="F18" s="119">
        <v>2</v>
      </c>
      <c r="G18" s="87">
        <v>3570</v>
      </c>
      <c r="H18" s="251">
        <v>10036.68</v>
      </c>
      <c r="I18" s="88" t="s">
        <v>19</v>
      </c>
      <c r="J18" s="62" t="s">
        <v>1</v>
      </c>
      <c r="K18" s="88" t="s">
        <v>63</v>
      </c>
      <c r="L18" s="89"/>
      <c r="M18" s="62"/>
      <c r="N18" s="90" t="s">
        <v>236</v>
      </c>
      <c r="P18" s="254" t="s">
        <v>106</v>
      </c>
      <c r="Q18" s="180">
        <v>8</v>
      </c>
      <c r="R18" s="180">
        <v>3</v>
      </c>
      <c r="S18" s="180">
        <v>12</v>
      </c>
      <c r="T18" s="179">
        <f>Q18+R18+S18</f>
        <v>23</v>
      </c>
    </row>
    <row r="19" spans="2:26" ht="30" customHeight="1" x14ac:dyDescent="0.25">
      <c r="B19" s="60"/>
      <c r="C19" s="389" t="s">
        <v>258</v>
      </c>
      <c r="D19" s="86">
        <v>2</v>
      </c>
      <c r="E19" s="119">
        <v>2</v>
      </c>
      <c r="F19" s="119">
        <v>2</v>
      </c>
      <c r="G19" s="87">
        <v>3570</v>
      </c>
      <c r="H19" s="87">
        <v>10036.68</v>
      </c>
      <c r="I19" s="88" t="s">
        <v>19</v>
      </c>
      <c r="J19" s="62" t="s">
        <v>1</v>
      </c>
      <c r="K19" s="88" t="s">
        <v>63</v>
      </c>
      <c r="L19" s="89"/>
      <c r="M19" s="62"/>
      <c r="N19" s="90" t="s">
        <v>237</v>
      </c>
      <c r="P19" s="254" t="s">
        <v>120</v>
      </c>
      <c r="Q19" s="180">
        <v>0</v>
      </c>
      <c r="R19" s="180">
        <v>5</v>
      </c>
      <c r="S19" s="180">
        <v>5</v>
      </c>
      <c r="T19" s="179">
        <f t="shared" si="0"/>
        <v>10</v>
      </c>
    </row>
    <row r="20" spans="2:26" ht="30" customHeight="1" thickBot="1" x14ac:dyDescent="0.3">
      <c r="B20" s="66"/>
      <c r="C20" s="390" t="s">
        <v>259</v>
      </c>
      <c r="D20" s="91">
        <v>2</v>
      </c>
      <c r="E20" s="120">
        <v>2</v>
      </c>
      <c r="F20" s="120">
        <v>2</v>
      </c>
      <c r="G20" s="92">
        <v>3570</v>
      </c>
      <c r="H20" s="92">
        <v>10036.68</v>
      </c>
      <c r="I20" s="93" t="s">
        <v>19</v>
      </c>
      <c r="J20" s="68" t="s">
        <v>1</v>
      </c>
      <c r="K20" s="93" t="s">
        <v>63</v>
      </c>
      <c r="L20" s="94"/>
      <c r="M20" s="68"/>
      <c r="N20" s="95" t="s">
        <v>238</v>
      </c>
      <c r="P20" s="254" t="s">
        <v>108</v>
      </c>
      <c r="Q20" s="180">
        <v>1</v>
      </c>
      <c r="R20" s="180">
        <v>1</v>
      </c>
      <c r="S20" s="180">
        <v>0</v>
      </c>
      <c r="T20" s="179">
        <f t="shared" si="0"/>
        <v>2</v>
      </c>
    </row>
    <row r="21" spans="2:26" ht="30" customHeight="1" thickBot="1" x14ac:dyDescent="0.3">
      <c r="B21" s="73"/>
      <c r="C21" s="96"/>
      <c r="D21" s="96"/>
      <c r="E21" s="191"/>
      <c r="F21" s="191"/>
      <c r="G21" s="96"/>
      <c r="H21" s="96"/>
      <c r="I21" s="96"/>
      <c r="J21" s="96"/>
      <c r="K21" s="96"/>
      <c r="L21" s="96"/>
      <c r="M21" s="96"/>
      <c r="N21" s="97"/>
      <c r="P21" s="255" t="s">
        <v>99</v>
      </c>
      <c r="Q21" s="179">
        <f>SUM(Q6:Q20)</f>
        <v>162</v>
      </c>
      <c r="R21" s="179">
        <f>SUM(R6:R20)</f>
        <v>265</v>
      </c>
      <c r="S21" s="179">
        <f>SUM(S6:S20)</f>
        <v>113</v>
      </c>
      <c r="T21" s="179">
        <f>Q21+R21+S21</f>
        <v>540</v>
      </c>
    </row>
    <row r="22" spans="2:26" ht="30" customHeight="1" thickBot="1" x14ac:dyDescent="0.3">
      <c r="B22" s="397" t="s">
        <v>40</v>
      </c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9"/>
      <c r="R22" s="238"/>
    </row>
    <row r="23" spans="2:26" ht="30" customHeight="1" thickBot="1" x14ac:dyDescent="0.3">
      <c r="B23" s="78" t="s">
        <v>3</v>
      </c>
      <c r="C23" s="79" t="s">
        <v>4</v>
      </c>
      <c r="D23" s="49" t="s">
        <v>94</v>
      </c>
      <c r="E23" s="190" t="s">
        <v>95</v>
      </c>
      <c r="F23" s="190" t="s">
        <v>168</v>
      </c>
      <c r="G23" s="79" t="s">
        <v>5</v>
      </c>
      <c r="H23" s="79" t="s">
        <v>6</v>
      </c>
      <c r="I23" s="79" t="s">
        <v>7</v>
      </c>
      <c r="J23" s="79" t="s">
        <v>8</v>
      </c>
      <c r="K23" s="80" t="s">
        <v>9</v>
      </c>
      <c r="L23" s="79" t="s">
        <v>10</v>
      </c>
      <c r="M23" s="79" t="s">
        <v>11</v>
      </c>
      <c r="N23" s="81" t="s">
        <v>12</v>
      </c>
      <c r="Q23" s="261">
        <f>+Q21</f>
        <v>162</v>
      </c>
      <c r="R23" s="262">
        <f>+R21</f>
        <v>265</v>
      </c>
      <c r="S23" s="263">
        <f>+S21</f>
        <v>113</v>
      </c>
      <c r="T23" s="268">
        <f>+SUM(Q23:S23)</f>
        <v>540</v>
      </c>
    </row>
    <row r="24" spans="2:26" ht="30" customHeight="1" x14ac:dyDescent="0.25">
      <c r="B24" s="17"/>
      <c r="C24" s="53" t="s">
        <v>72</v>
      </c>
      <c r="D24" s="117">
        <v>1</v>
      </c>
      <c r="E24" s="117">
        <v>1</v>
      </c>
      <c r="F24" s="117">
        <v>1</v>
      </c>
      <c r="G24" s="55">
        <v>4199.16</v>
      </c>
      <c r="H24" s="55">
        <v>10134.719999999999</v>
      </c>
      <c r="I24" s="56" t="s">
        <v>19</v>
      </c>
      <c r="J24" s="54" t="s">
        <v>0</v>
      </c>
      <c r="K24" s="56" t="s">
        <v>6</v>
      </c>
      <c r="L24" s="57"/>
      <c r="M24" s="58" t="s">
        <v>178</v>
      </c>
      <c r="N24" s="59"/>
      <c r="P24" s="249" t="s">
        <v>121</v>
      </c>
    </row>
    <row r="25" spans="2:26" ht="30" customHeight="1" x14ac:dyDescent="0.25">
      <c r="B25" s="60"/>
      <c r="C25" s="61" t="s">
        <v>27</v>
      </c>
      <c r="D25" s="118">
        <v>9</v>
      </c>
      <c r="E25" s="118">
        <v>9</v>
      </c>
      <c r="F25" s="118">
        <v>9</v>
      </c>
      <c r="G25" s="63">
        <v>4199.16</v>
      </c>
      <c r="H25" s="63">
        <v>8295</v>
      </c>
      <c r="I25" s="58" t="s">
        <v>13</v>
      </c>
      <c r="J25" s="62" t="s">
        <v>0</v>
      </c>
      <c r="K25" s="58" t="s">
        <v>14</v>
      </c>
      <c r="L25" s="64"/>
      <c r="M25" s="64"/>
      <c r="N25" s="65"/>
      <c r="P25" s="248" t="s">
        <v>122</v>
      </c>
      <c r="Q25" s="252"/>
      <c r="S25" s="252"/>
      <c r="T25" s="252"/>
    </row>
    <row r="26" spans="2:26" ht="30" customHeight="1" x14ac:dyDescent="0.25">
      <c r="B26" s="334"/>
      <c r="C26" s="272" t="s">
        <v>28</v>
      </c>
      <c r="D26" s="273">
        <v>15</v>
      </c>
      <c r="E26" s="273">
        <v>15</v>
      </c>
      <c r="F26" s="335">
        <v>14</v>
      </c>
      <c r="G26" s="122">
        <v>3570</v>
      </c>
      <c r="H26" s="122">
        <v>7889.88</v>
      </c>
      <c r="I26" s="274" t="s">
        <v>13</v>
      </c>
      <c r="J26" s="275" t="s">
        <v>1</v>
      </c>
      <c r="K26" s="274" t="s">
        <v>14</v>
      </c>
      <c r="L26" s="112"/>
      <c r="M26" s="112"/>
      <c r="N26" s="276"/>
      <c r="P26" s="248" t="s">
        <v>123</v>
      </c>
      <c r="Q26" s="252"/>
      <c r="R26" s="252"/>
      <c r="S26" s="252"/>
      <c r="T26" s="252"/>
    </row>
    <row r="27" spans="2:26" ht="30" customHeight="1" x14ac:dyDescent="0.25">
      <c r="B27" s="345"/>
      <c r="C27" s="329" t="s">
        <v>239</v>
      </c>
      <c r="D27" s="283"/>
      <c r="E27" s="283"/>
      <c r="F27" s="346"/>
      <c r="G27" s="284"/>
      <c r="H27" s="284"/>
      <c r="I27" s="285"/>
      <c r="J27" s="286"/>
      <c r="K27" s="285"/>
      <c r="L27" s="287"/>
      <c r="M27" s="287"/>
      <c r="N27" s="288"/>
      <c r="P27" s="248" t="s">
        <v>124</v>
      </c>
      <c r="Q27" s="252"/>
      <c r="R27" s="252"/>
      <c r="S27" s="252"/>
      <c r="T27" s="252"/>
    </row>
    <row r="28" spans="2:26" ht="30" customHeight="1" x14ac:dyDescent="0.25">
      <c r="B28" s="347"/>
      <c r="C28" s="348" t="s">
        <v>165</v>
      </c>
      <c r="D28" s="349">
        <v>1</v>
      </c>
      <c r="E28" s="349">
        <v>1</v>
      </c>
      <c r="F28" s="349">
        <v>1</v>
      </c>
      <c r="G28" s="251">
        <v>4199.16</v>
      </c>
      <c r="H28" s="251">
        <v>10134.719999999999</v>
      </c>
      <c r="I28" s="297" t="s">
        <v>19</v>
      </c>
      <c r="J28" s="350" t="s">
        <v>0</v>
      </c>
      <c r="K28" s="297" t="s">
        <v>6</v>
      </c>
      <c r="L28" s="351"/>
      <c r="M28" s="297" t="s">
        <v>171</v>
      </c>
      <c r="N28" s="352"/>
      <c r="P28" s="248" t="s">
        <v>125</v>
      </c>
      <c r="Q28" s="252"/>
      <c r="R28" s="252"/>
      <c r="S28" s="252"/>
      <c r="T28" s="252"/>
    </row>
    <row r="29" spans="2:26" ht="30" customHeight="1" x14ac:dyDescent="0.25">
      <c r="B29" s="341"/>
      <c r="C29" s="353" t="s">
        <v>167</v>
      </c>
      <c r="D29" s="119">
        <v>40</v>
      </c>
      <c r="E29" s="119">
        <v>38</v>
      </c>
      <c r="F29" s="132">
        <v>33</v>
      </c>
      <c r="G29" s="87">
        <v>4199.16</v>
      </c>
      <c r="H29" s="87">
        <v>8295</v>
      </c>
      <c r="I29" s="88" t="s">
        <v>13</v>
      </c>
      <c r="J29" s="86" t="s">
        <v>0</v>
      </c>
      <c r="K29" s="88" t="s">
        <v>14</v>
      </c>
      <c r="L29" s="89"/>
      <c r="M29" s="88"/>
      <c r="N29" s="354"/>
      <c r="P29" s="248" t="s">
        <v>126</v>
      </c>
      <c r="Q29" s="252"/>
      <c r="R29" s="252"/>
      <c r="S29" s="252"/>
      <c r="T29" s="252"/>
    </row>
    <row r="30" spans="2:26" ht="30" customHeight="1" x14ac:dyDescent="0.25">
      <c r="B30" s="341"/>
      <c r="C30" s="355" t="s">
        <v>166</v>
      </c>
      <c r="D30" s="119">
        <v>1</v>
      </c>
      <c r="E30" s="119">
        <v>1</v>
      </c>
      <c r="F30" s="119">
        <v>1</v>
      </c>
      <c r="G30" s="87">
        <v>3570</v>
      </c>
      <c r="H30" s="87">
        <v>9729.84</v>
      </c>
      <c r="I30" s="88" t="s">
        <v>19</v>
      </c>
      <c r="J30" s="86" t="s">
        <v>1</v>
      </c>
      <c r="K30" s="88" t="s">
        <v>6</v>
      </c>
      <c r="L30" s="89"/>
      <c r="M30" s="88" t="s">
        <v>172</v>
      </c>
      <c r="N30" s="354"/>
      <c r="P30" s="248" t="s">
        <v>127</v>
      </c>
      <c r="Q30" s="252"/>
      <c r="R30" s="252"/>
      <c r="S30" s="252"/>
      <c r="T30" s="252"/>
      <c r="U30" s="12"/>
      <c r="V30" s="12"/>
      <c r="W30" s="12"/>
      <c r="X30" s="12"/>
      <c r="Y30" s="12"/>
      <c r="Z30" s="12"/>
    </row>
    <row r="31" spans="2:26" ht="30" customHeight="1" x14ac:dyDescent="0.25">
      <c r="B31" s="341"/>
      <c r="C31" s="353" t="s">
        <v>67</v>
      </c>
      <c r="D31" s="119">
        <v>53</v>
      </c>
      <c r="E31" s="119">
        <v>51</v>
      </c>
      <c r="F31" s="132">
        <v>47</v>
      </c>
      <c r="G31" s="87">
        <v>3570</v>
      </c>
      <c r="H31" s="87">
        <v>7889.88</v>
      </c>
      <c r="I31" s="88" t="s">
        <v>13</v>
      </c>
      <c r="J31" s="86" t="s">
        <v>1</v>
      </c>
      <c r="K31" s="88" t="s">
        <v>14</v>
      </c>
      <c r="L31" s="89"/>
      <c r="M31" s="88"/>
      <c r="N31" s="354"/>
      <c r="P31" s="248" t="s">
        <v>128</v>
      </c>
      <c r="Q31" s="252"/>
      <c r="R31" s="252"/>
      <c r="S31" s="252"/>
      <c r="T31" s="252"/>
    </row>
    <row r="32" spans="2:26" ht="30" customHeight="1" x14ac:dyDescent="0.25">
      <c r="B32" s="356"/>
      <c r="C32" s="381" t="s">
        <v>253</v>
      </c>
      <c r="D32" s="357"/>
      <c r="E32" s="119"/>
      <c r="F32" s="132"/>
      <c r="G32" s="87"/>
      <c r="H32" s="87"/>
      <c r="I32" s="88"/>
      <c r="J32" s="86"/>
      <c r="K32" s="88"/>
      <c r="L32" s="89"/>
      <c r="M32" s="89"/>
      <c r="N32" s="354"/>
      <c r="P32" s="248" t="s">
        <v>129</v>
      </c>
      <c r="Q32" s="252"/>
      <c r="R32" s="252"/>
      <c r="S32" s="252"/>
      <c r="T32" s="252"/>
    </row>
    <row r="33" spans="2:26" ht="30" customHeight="1" x14ac:dyDescent="0.25">
      <c r="B33" s="358"/>
      <c r="C33" s="348" t="s">
        <v>244</v>
      </c>
      <c r="D33" s="349">
        <v>1</v>
      </c>
      <c r="E33" s="349">
        <v>1</v>
      </c>
      <c r="F33" s="349">
        <v>1</v>
      </c>
      <c r="G33" s="251">
        <v>4199.16</v>
      </c>
      <c r="H33" s="251">
        <v>10134.719999999999</v>
      </c>
      <c r="I33" s="297" t="s">
        <v>19</v>
      </c>
      <c r="J33" s="350" t="s">
        <v>0</v>
      </c>
      <c r="K33" s="297" t="s">
        <v>6</v>
      </c>
      <c r="L33" s="351"/>
      <c r="M33" s="297" t="s">
        <v>173</v>
      </c>
      <c r="N33" s="359"/>
      <c r="P33" s="248" t="s">
        <v>130</v>
      </c>
      <c r="Q33" s="252"/>
      <c r="R33" s="252"/>
      <c r="S33" s="252"/>
      <c r="T33" s="252"/>
      <c r="U33" s="12"/>
      <c r="V33" s="12"/>
      <c r="W33" s="12"/>
      <c r="X33" s="12"/>
      <c r="Y33" s="12"/>
      <c r="Z33" s="12"/>
    </row>
    <row r="34" spans="2:26" ht="30" customHeight="1" x14ac:dyDescent="0.25">
      <c r="B34" s="341"/>
      <c r="C34" s="353" t="s">
        <v>245</v>
      </c>
      <c r="D34" s="119"/>
      <c r="E34" s="119">
        <v>2</v>
      </c>
      <c r="F34" s="132">
        <v>6</v>
      </c>
      <c r="G34" s="360">
        <v>4199.16</v>
      </c>
      <c r="H34" s="360">
        <v>8295</v>
      </c>
      <c r="I34" s="361" t="s">
        <v>13</v>
      </c>
      <c r="J34" s="119" t="s">
        <v>0</v>
      </c>
      <c r="K34" s="361" t="s">
        <v>14</v>
      </c>
      <c r="L34" s="362"/>
      <c r="M34" s="361"/>
      <c r="N34" s="363"/>
      <c r="P34" s="248" t="s">
        <v>131</v>
      </c>
      <c r="Q34" s="252"/>
      <c r="R34" s="252"/>
      <c r="S34" s="252"/>
      <c r="T34" s="252"/>
    </row>
    <row r="35" spans="2:26" ht="30" customHeight="1" x14ac:dyDescent="0.25">
      <c r="B35" s="367"/>
      <c r="C35" s="374" t="s">
        <v>246</v>
      </c>
      <c r="D35" s="280"/>
      <c r="E35" s="280">
        <v>2</v>
      </c>
      <c r="F35" s="375">
        <v>6</v>
      </c>
      <c r="G35" s="376">
        <v>3570</v>
      </c>
      <c r="H35" s="376">
        <v>7889.88</v>
      </c>
      <c r="I35" s="377" t="s">
        <v>13</v>
      </c>
      <c r="J35" s="280" t="s">
        <v>1</v>
      </c>
      <c r="K35" s="377" t="s">
        <v>14</v>
      </c>
      <c r="L35" s="378"/>
      <c r="M35" s="377"/>
      <c r="N35" s="379"/>
    </row>
    <row r="36" spans="2:26" ht="30" customHeight="1" x14ac:dyDescent="0.25">
      <c r="B36" s="345"/>
      <c r="C36" s="329" t="s">
        <v>240</v>
      </c>
      <c r="D36" s="283"/>
      <c r="E36" s="283"/>
      <c r="F36" s="346"/>
      <c r="G36" s="284"/>
      <c r="H36" s="284"/>
      <c r="I36" s="285"/>
      <c r="J36" s="286"/>
      <c r="K36" s="285"/>
      <c r="L36" s="287"/>
      <c r="M36" s="287"/>
      <c r="N36" s="288"/>
    </row>
    <row r="37" spans="2:26" ht="30" customHeight="1" x14ac:dyDescent="0.25">
      <c r="B37" s="358"/>
      <c r="C37" s="380" t="s">
        <v>74</v>
      </c>
      <c r="D37" s="349">
        <v>1</v>
      </c>
      <c r="E37" s="349">
        <v>1</v>
      </c>
      <c r="F37" s="349">
        <v>1</v>
      </c>
      <c r="G37" s="251">
        <v>4199.16</v>
      </c>
      <c r="H37" s="251">
        <v>10134.719999999999</v>
      </c>
      <c r="I37" s="297" t="s">
        <v>19</v>
      </c>
      <c r="J37" s="350" t="s">
        <v>0</v>
      </c>
      <c r="K37" s="297" t="s">
        <v>6</v>
      </c>
      <c r="L37" s="351"/>
      <c r="M37" s="297" t="s">
        <v>174</v>
      </c>
      <c r="N37" s="352"/>
    </row>
    <row r="38" spans="2:26" ht="30" customHeight="1" x14ac:dyDescent="0.25">
      <c r="B38" s="341"/>
      <c r="C38" s="365" t="s">
        <v>65</v>
      </c>
      <c r="D38" s="119">
        <v>15</v>
      </c>
      <c r="E38" s="119">
        <v>15</v>
      </c>
      <c r="F38" s="119">
        <v>15</v>
      </c>
      <c r="G38" s="87">
        <v>4199.16</v>
      </c>
      <c r="H38" s="87">
        <v>8295</v>
      </c>
      <c r="I38" s="88" t="s">
        <v>13</v>
      </c>
      <c r="J38" s="86" t="s">
        <v>0</v>
      </c>
      <c r="K38" s="88" t="s">
        <v>14</v>
      </c>
      <c r="L38" s="89"/>
      <c r="M38" s="88"/>
      <c r="N38" s="354"/>
    </row>
    <row r="39" spans="2:26" ht="30" customHeight="1" x14ac:dyDescent="0.25">
      <c r="B39" s="341"/>
      <c r="C39" s="364" t="s">
        <v>75</v>
      </c>
      <c r="D39" s="119">
        <v>1</v>
      </c>
      <c r="E39" s="119">
        <v>1</v>
      </c>
      <c r="F39" s="119">
        <v>1</v>
      </c>
      <c r="G39" s="87">
        <v>3570</v>
      </c>
      <c r="H39" s="87">
        <v>9729.84</v>
      </c>
      <c r="I39" s="88" t="s">
        <v>19</v>
      </c>
      <c r="J39" s="86" t="s">
        <v>1</v>
      </c>
      <c r="K39" s="88" t="s">
        <v>6</v>
      </c>
      <c r="L39" s="366"/>
      <c r="M39" s="88" t="s">
        <v>175</v>
      </c>
      <c r="N39" s="354"/>
    </row>
    <row r="40" spans="2:26" ht="30" customHeight="1" x14ac:dyDescent="0.25">
      <c r="B40" s="367"/>
      <c r="C40" s="368" t="s">
        <v>68</v>
      </c>
      <c r="D40" s="280">
        <v>28</v>
      </c>
      <c r="E40" s="280">
        <v>28</v>
      </c>
      <c r="F40" s="280">
        <v>28</v>
      </c>
      <c r="G40" s="369">
        <v>3570</v>
      </c>
      <c r="H40" s="369">
        <v>7889.88</v>
      </c>
      <c r="I40" s="370" t="s">
        <v>13</v>
      </c>
      <c r="J40" s="371" t="s">
        <v>1</v>
      </c>
      <c r="K40" s="370" t="s">
        <v>14</v>
      </c>
      <c r="L40" s="342"/>
      <c r="M40" s="372"/>
      <c r="N40" s="373"/>
    </row>
    <row r="41" spans="2:26" ht="30" customHeight="1" x14ac:dyDescent="0.25">
      <c r="B41" s="336"/>
      <c r="C41" s="328" t="s">
        <v>229</v>
      </c>
      <c r="D41" s="309"/>
      <c r="E41" s="309"/>
      <c r="F41" s="337"/>
      <c r="G41" s="299"/>
      <c r="H41" s="299"/>
      <c r="I41" s="300"/>
      <c r="J41" s="301"/>
      <c r="K41" s="300"/>
      <c r="L41" s="310"/>
      <c r="M41" s="310"/>
      <c r="N41" s="311"/>
    </row>
    <row r="42" spans="2:26" ht="30" customHeight="1" x14ac:dyDescent="0.25">
      <c r="B42" s="60"/>
      <c r="C42" s="98" t="s">
        <v>73</v>
      </c>
      <c r="D42" s="118">
        <v>1</v>
      </c>
      <c r="E42" s="118">
        <v>1</v>
      </c>
      <c r="F42" s="118">
        <v>1</v>
      </c>
      <c r="G42" s="63">
        <v>4199.16</v>
      </c>
      <c r="H42" s="63">
        <v>10134.719999999999</v>
      </c>
      <c r="I42" s="58" t="s">
        <v>19</v>
      </c>
      <c r="J42" s="62" t="s">
        <v>0</v>
      </c>
      <c r="K42" s="58" t="s">
        <v>6</v>
      </c>
      <c r="L42" s="114"/>
      <c r="M42" s="58" t="s">
        <v>176</v>
      </c>
      <c r="N42" s="65"/>
      <c r="Q42" s="44"/>
    </row>
    <row r="43" spans="2:26" ht="30" customHeight="1" x14ac:dyDescent="0.25">
      <c r="B43" s="60"/>
      <c r="C43" s="61" t="s">
        <v>20</v>
      </c>
      <c r="D43" s="119">
        <v>14</v>
      </c>
      <c r="E43" s="119">
        <v>14</v>
      </c>
      <c r="F43" s="132">
        <v>16</v>
      </c>
      <c r="G43" s="63">
        <v>4199.16</v>
      </c>
      <c r="H43" s="63">
        <v>8295</v>
      </c>
      <c r="I43" s="58" t="s">
        <v>13</v>
      </c>
      <c r="J43" s="62" t="s">
        <v>0</v>
      </c>
      <c r="K43" s="58" t="s">
        <v>14</v>
      </c>
      <c r="L43" s="115"/>
      <c r="M43" s="62"/>
      <c r="N43" s="85" t="s">
        <v>15</v>
      </c>
    </row>
    <row r="44" spans="2:26" ht="30" customHeight="1" x14ac:dyDescent="0.25">
      <c r="B44" s="60"/>
      <c r="C44" s="61" t="s">
        <v>20</v>
      </c>
      <c r="D44" s="119">
        <v>2</v>
      </c>
      <c r="E44" s="119">
        <v>2</v>
      </c>
      <c r="F44" s="119">
        <v>2</v>
      </c>
      <c r="G44" s="63">
        <v>4199.16</v>
      </c>
      <c r="H44" s="63">
        <v>8570.64</v>
      </c>
      <c r="I44" s="58" t="s">
        <v>13</v>
      </c>
      <c r="J44" s="62" t="s">
        <v>0</v>
      </c>
      <c r="K44" s="58" t="s">
        <v>14</v>
      </c>
      <c r="L44" s="62"/>
      <c r="M44" s="62"/>
      <c r="N44" s="85" t="s">
        <v>64</v>
      </c>
    </row>
    <row r="45" spans="2:26" ht="30" customHeight="1" x14ac:dyDescent="0.25">
      <c r="B45" s="60"/>
      <c r="C45" s="61" t="s">
        <v>20</v>
      </c>
      <c r="D45" s="119">
        <v>6</v>
      </c>
      <c r="E45" s="119">
        <v>6</v>
      </c>
      <c r="F45" s="132">
        <v>4</v>
      </c>
      <c r="G45" s="63">
        <v>4199.16</v>
      </c>
      <c r="H45" s="63">
        <v>8295</v>
      </c>
      <c r="I45" s="58" t="s">
        <v>13</v>
      </c>
      <c r="J45" s="62" t="s">
        <v>0</v>
      </c>
      <c r="K45" s="58" t="s">
        <v>14</v>
      </c>
      <c r="L45" s="62"/>
      <c r="M45" s="62"/>
      <c r="N45" s="85"/>
    </row>
    <row r="46" spans="2:26" ht="30" customHeight="1" x14ac:dyDescent="0.25">
      <c r="B46" s="60"/>
      <c r="C46" s="98" t="s">
        <v>76</v>
      </c>
      <c r="D46" s="119">
        <v>1</v>
      </c>
      <c r="E46" s="119">
        <v>1</v>
      </c>
      <c r="F46" s="119">
        <v>1</v>
      </c>
      <c r="G46" s="63">
        <v>3570</v>
      </c>
      <c r="H46" s="63">
        <v>9729.84</v>
      </c>
      <c r="I46" s="58" t="s">
        <v>19</v>
      </c>
      <c r="J46" s="62" t="s">
        <v>1</v>
      </c>
      <c r="K46" s="58" t="s">
        <v>6</v>
      </c>
      <c r="L46" s="64"/>
      <c r="M46" s="58" t="s">
        <v>177</v>
      </c>
      <c r="N46" s="65"/>
    </row>
    <row r="47" spans="2:26" ht="30" customHeight="1" x14ac:dyDescent="0.25">
      <c r="B47" s="60"/>
      <c r="C47" s="61" t="s">
        <v>21</v>
      </c>
      <c r="D47" s="119">
        <v>28</v>
      </c>
      <c r="E47" s="119">
        <v>28</v>
      </c>
      <c r="F47" s="132">
        <v>32</v>
      </c>
      <c r="G47" s="63">
        <v>3570</v>
      </c>
      <c r="H47" s="63">
        <v>7889.88</v>
      </c>
      <c r="I47" s="58" t="s">
        <v>13</v>
      </c>
      <c r="J47" s="62" t="s">
        <v>1</v>
      </c>
      <c r="K47" s="58" t="s">
        <v>14</v>
      </c>
      <c r="L47" s="62"/>
      <c r="M47" s="62"/>
      <c r="N47" s="85" t="s">
        <v>15</v>
      </c>
    </row>
    <row r="48" spans="2:26" ht="30" customHeight="1" x14ac:dyDescent="0.25">
      <c r="B48" s="60"/>
      <c r="C48" s="61" t="s">
        <v>21</v>
      </c>
      <c r="D48" s="119">
        <v>5</v>
      </c>
      <c r="E48" s="119">
        <v>6</v>
      </c>
      <c r="F48" s="132">
        <v>7</v>
      </c>
      <c r="G48" s="63">
        <v>3570</v>
      </c>
      <c r="H48" s="63">
        <v>8165.4000000000005</v>
      </c>
      <c r="I48" s="58" t="s">
        <v>13</v>
      </c>
      <c r="J48" s="62" t="s">
        <v>1</v>
      </c>
      <c r="K48" s="58" t="s">
        <v>14</v>
      </c>
      <c r="L48" s="62"/>
      <c r="M48" s="62"/>
      <c r="N48" s="85" t="s">
        <v>64</v>
      </c>
    </row>
    <row r="49" spans="2:14" ht="30" customHeight="1" thickBot="1" x14ac:dyDescent="0.3">
      <c r="B49" s="66"/>
      <c r="C49" s="67" t="s">
        <v>21</v>
      </c>
      <c r="D49" s="120">
        <v>17</v>
      </c>
      <c r="E49" s="120">
        <v>16</v>
      </c>
      <c r="F49" s="133">
        <v>12</v>
      </c>
      <c r="G49" s="69">
        <v>3570</v>
      </c>
      <c r="H49" s="69">
        <v>7889.88</v>
      </c>
      <c r="I49" s="70" t="s">
        <v>13</v>
      </c>
      <c r="J49" s="68" t="s">
        <v>1</v>
      </c>
      <c r="K49" s="70" t="s">
        <v>14</v>
      </c>
      <c r="L49" s="68"/>
      <c r="M49" s="68"/>
      <c r="N49" s="99"/>
    </row>
    <row r="50" spans="2:14" ht="30" customHeight="1" thickBot="1" x14ac:dyDescent="0.3">
      <c r="C50" s="96"/>
      <c r="D50" s="96"/>
      <c r="E50" s="191"/>
      <c r="F50" s="191"/>
      <c r="G50" s="96"/>
      <c r="H50" s="96"/>
      <c r="I50" s="96"/>
      <c r="J50" s="96"/>
      <c r="K50" s="96"/>
      <c r="L50" s="96"/>
      <c r="M50" s="96"/>
      <c r="N50" s="97"/>
    </row>
    <row r="51" spans="2:14" ht="30" customHeight="1" thickBot="1" x14ac:dyDescent="0.3">
      <c r="B51" s="397" t="s">
        <v>17</v>
      </c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9"/>
    </row>
    <row r="52" spans="2:14" ht="30" customHeight="1" x14ac:dyDescent="0.25">
      <c r="B52" s="48" t="s">
        <v>3</v>
      </c>
      <c r="C52" s="49" t="s">
        <v>4</v>
      </c>
      <c r="D52" s="49" t="s">
        <v>94</v>
      </c>
      <c r="E52" s="190" t="s">
        <v>95</v>
      </c>
      <c r="F52" s="190" t="s">
        <v>168</v>
      </c>
      <c r="G52" s="49" t="s">
        <v>5</v>
      </c>
      <c r="H52" s="49" t="s">
        <v>6</v>
      </c>
      <c r="I52" s="49" t="s">
        <v>7</v>
      </c>
      <c r="J52" s="49" t="s">
        <v>8</v>
      </c>
      <c r="K52" s="50" t="s">
        <v>9</v>
      </c>
      <c r="L52" s="49" t="s">
        <v>10</v>
      </c>
      <c r="M52" s="49" t="s">
        <v>11</v>
      </c>
      <c r="N52" s="51" t="s">
        <v>12</v>
      </c>
    </row>
    <row r="53" spans="2:14" ht="30" customHeight="1" x14ac:dyDescent="0.25">
      <c r="B53" s="336"/>
      <c r="C53" s="328" t="s">
        <v>233</v>
      </c>
      <c r="D53" s="309"/>
      <c r="E53" s="309"/>
      <c r="F53" s="337"/>
      <c r="G53" s="299"/>
      <c r="H53" s="299"/>
      <c r="I53" s="300"/>
      <c r="J53" s="301"/>
      <c r="K53" s="300"/>
      <c r="L53" s="310"/>
      <c r="M53" s="310"/>
      <c r="N53" s="311"/>
    </row>
    <row r="54" spans="2:14" ht="30" customHeight="1" x14ac:dyDescent="0.25">
      <c r="B54" s="24"/>
      <c r="C54" s="53" t="s">
        <v>77</v>
      </c>
      <c r="D54" s="192">
        <v>1</v>
      </c>
      <c r="E54" s="192">
        <v>1</v>
      </c>
      <c r="F54" s="192">
        <v>1</v>
      </c>
      <c r="G54" s="55">
        <v>4199.16</v>
      </c>
      <c r="H54" s="55">
        <v>10441.68</v>
      </c>
      <c r="I54" s="56" t="s">
        <v>19</v>
      </c>
      <c r="J54" s="54" t="s">
        <v>0</v>
      </c>
      <c r="K54" s="56" t="s">
        <v>6</v>
      </c>
      <c r="L54" s="57"/>
      <c r="M54" s="56" t="s">
        <v>179</v>
      </c>
      <c r="N54" s="59"/>
    </row>
    <row r="55" spans="2:14" ht="30" customHeight="1" x14ac:dyDescent="0.25">
      <c r="B55" s="38"/>
      <c r="C55" s="108" t="s">
        <v>50</v>
      </c>
      <c r="D55" s="119">
        <v>5</v>
      </c>
      <c r="E55" s="119">
        <v>5</v>
      </c>
      <c r="F55" s="119">
        <v>5</v>
      </c>
      <c r="G55" s="63">
        <v>4199.16</v>
      </c>
      <c r="H55" s="63">
        <v>8295</v>
      </c>
      <c r="I55" s="58" t="s">
        <v>13</v>
      </c>
      <c r="J55" s="62" t="s">
        <v>0</v>
      </c>
      <c r="K55" s="26" t="s">
        <v>14</v>
      </c>
      <c r="L55" s="27"/>
      <c r="M55" s="27"/>
      <c r="N55" s="28"/>
    </row>
    <row r="56" spans="2:14" ht="30" customHeight="1" x14ac:dyDescent="0.25">
      <c r="B56" s="38"/>
      <c r="C56" s="98" t="s">
        <v>79</v>
      </c>
      <c r="D56" s="119">
        <v>1</v>
      </c>
      <c r="E56" s="119">
        <v>1</v>
      </c>
      <c r="F56" s="119">
        <v>1</v>
      </c>
      <c r="G56" s="63">
        <v>3570</v>
      </c>
      <c r="H56" s="63">
        <v>9729.84</v>
      </c>
      <c r="I56" s="58" t="s">
        <v>19</v>
      </c>
      <c r="J56" s="62" t="s">
        <v>1</v>
      </c>
      <c r="K56" s="58" t="s">
        <v>6</v>
      </c>
      <c r="L56" s="64"/>
      <c r="M56" s="58" t="s">
        <v>180</v>
      </c>
      <c r="N56" s="100"/>
    </row>
    <row r="57" spans="2:14" ht="30" customHeight="1" x14ac:dyDescent="0.25">
      <c r="B57" s="38"/>
      <c r="C57" s="61" t="s">
        <v>51</v>
      </c>
      <c r="D57" s="119">
        <v>10</v>
      </c>
      <c r="E57" s="119">
        <v>10</v>
      </c>
      <c r="F57" s="119">
        <v>10</v>
      </c>
      <c r="G57" s="63">
        <v>3570</v>
      </c>
      <c r="H57" s="63">
        <v>7889.88</v>
      </c>
      <c r="I57" s="58" t="s">
        <v>13</v>
      </c>
      <c r="J57" s="62" t="s">
        <v>1</v>
      </c>
      <c r="K57" s="58" t="s">
        <v>14</v>
      </c>
      <c r="L57" s="62"/>
      <c r="M57" s="62"/>
      <c r="N57" s="100"/>
    </row>
    <row r="58" spans="2:14" ht="30" customHeight="1" x14ac:dyDescent="0.25">
      <c r="B58" s="38"/>
      <c r="C58" s="98" t="s">
        <v>80</v>
      </c>
      <c r="D58" s="119">
        <v>1</v>
      </c>
      <c r="E58" s="119">
        <v>1</v>
      </c>
      <c r="F58" s="119">
        <v>1</v>
      </c>
      <c r="G58" s="63">
        <v>2682.48</v>
      </c>
      <c r="H58" s="63">
        <v>9660.7200000000012</v>
      </c>
      <c r="I58" s="58" t="s">
        <v>19</v>
      </c>
      <c r="J58" s="62" t="s">
        <v>2</v>
      </c>
      <c r="K58" s="58" t="s">
        <v>6</v>
      </c>
      <c r="L58" s="64"/>
      <c r="M58" s="62" t="s">
        <v>181</v>
      </c>
      <c r="N58" s="100"/>
    </row>
    <row r="59" spans="2:14" ht="30" customHeight="1" x14ac:dyDescent="0.25">
      <c r="B59" s="38"/>
      <c r="C59" s="98" t="s">
        <v>80</v>
      </c>
      <c r="D59" s="119">
        <v>1</v>
      </c>
      <c r="E59" s="119">
        <v>1</v>
      </c>
      <c r="F59" s="119">
        <v>1</v>
      </c>
      <c r="G59" s="63">
        <v>2682.48</v>
      </c>
      <c r="H59" s="63">
        <v>9660.7200000000012</v>
      </c>
      <c r="I59" s="58" t="s">
        <v>19</v>
      </c>
      <c r="J59" s="62" t="s">
        <v>2</v>
      </c>
      <c r="K59" s="58" t="s">
        <v>6</v>
      </c>
      <c r="L59" s="64"/>
      <c r="M59" s="62" t="s">
        <v>181</v>
      </c>
      <c r="N59" s="100"/>
    </row>
    <row r="60" spans="2:14" ht="30" customHeight="1" x14ac:dyDescent="0.25">
      <c r="B60" s="38"/>
      <c r="C60" s="98" t="s">
        <v>80</v>
      </c>
      <c r="D60" s="119">
        <v>1</v>
      </c>
      <c r="E60" s="119">
        <v>1</v>
      </c>
      <c r="F60" s="119">
        <v>1</v>
      </c>
      <c r="G60" s="63">
        <v>2682.48</v>
      </c>
      <c r="H60" s="63">
        <v>9660.7200000000012</v>
      </c>
      <c r="I60" s="58" t="s">
        <v>19</v>
      </c>
      <c r="J60" s="62" t="s">
        <v>2</v>
      </c>
      <c r="K60" s="58" t="s">
        <v>6</v>
      </c>
      <c r="L60" s="64"/>
      <c r="M60" s="62" t="s">
        <v>182</v>
      </c>
      <c r="N60" s="100"/>
    </row>
    <row r="61" spans="2:14" ht="30" customHeight="1" x14ac:dyDescent="0.25">
      <c r="B61" s="38"/>
      <c r="C61" s="98" t="s">
        <v>80</v>
      </c>
      <c r="D61" s="119">
        <v>1</v>
      </c>
      <c r="E61" s="119">
        <v>1</v>
      </c>
      <c r="F61" s="119">
        <v>1</v>
      </c>
      <c r="G61" s="63">
        <v>2682.48</v>
      </c>
      <c r="H61" s="63">
        <v>9660.7200000000012</v>
      </c>
      <c r="I61" s="58" t="s">
        <v>19</v>
      </c>
      <c r="J61" s="62" t="s">
        <v>2</v>
      </c>
      <c r="K61" s="58" t="s">
        <v>6</v>
      </c>
      <c r="L61" s="64"/>
      <c r="M61" s="62" t="s">
        <v>182</v>
      </c>
      <c r="N61" s="100"/>
    </row>
    <row r="62" spans="2:14" ht="30" customHeight="1" x14ac:dyDescent="0.25">
      <c r="B62" s="38"/>
      <c r="C62" s="98" t="s">
        <v>80</v>
      </c>
      <c r="D62" s="119">
        <v>1</v>
      </c>
      <c r="E62" s="119">
        <v>1</v>
      </c>
      <c r="F62" s="119">
        <v>1</v>
      </c>
      <c r="G62" s="63">
        <v>2682.48</v>
      </c>
      <c r="H62" s="63">
        <v>9660.7200000000012</v>
      </c>
      <c r="I62" s="58" t="s">
        <v>19</v>
      </c>
      <c r="J62" s="62" t="s">
        <v>2</v>
      </c>
      <c r="K62" s="58" t="s">
        <v>6</v>
      </c>
      <c r="L62" s="64"/>
      <c r="M62" s="62" t="s">
        <v>182</v>
      </c>
      <c r="N62" s="100"/>
    </row>
    <row r="63" spans="2:14" ht="30" customHeight="1" x14ac:dyDescent="0.25">
      <c r="B63" s="38"/>
      <c r="C63" s="61" t="s">
        <v>52</v>
      </c>
      <c r="D63" s="119">
        <v>14</v>
      </c>
      <c r="E63" s="119">
        <v>14</v>
      </c>
      <c r="F63" s="132">
        <v>16</v>
      </c>
      <c r="G63" s="63">
        <v>2682.48</v>
      </c>
      <c r="H63" s="63">
        <v>7820.76</v>
      </c>
      <c r="I63" s="58" t="s">
        <v>13</v>
      </c>
      <c r="J63" s="62" t="s">
        <v>2</v>
      </c>
      <c r="K63" s="58" t="s">
        <v>14</v>
      </c>
      <c r="L63" s="62"/>
      <c r="M63" s="30"/>
      <c r="N63" s="85" t="s">
        <v>15</v>
      </c>
    </row>
    <row r="64" spans="2:14" ht="30" customHeight="1" x14ac:dyDescent="0.25">
      <c r="B64" s="38"/>
      <c r="C64" s="61" t="s">
        <v>52</v>
      </c>
      <c r="D64" s="119">
        <v>2</v>
      </c>
      <c r="E64" s="119">
        <v>2</v>
      </c>
      <c r="F64" s="119">
        <v>2</v>
      </c>
      <c r="G64" s="63">
        <v>2682.48</v>
      </c>
      <c r="H64" s="189">
        <v>8096.2800000000007</v>
      </c>
      <c r="I64" s="58" t="s">
        <v>13</v>
      </c>
      <c r="J64" s="62" t="s">
        <v>2</v>
      </c>
      <c r="K64" s="58" t="s">
        <v>14</v>
      </c>
      <c r="L64" s="62"/>
      <c r="M64" s="62"/>
      <c r="N64" s="85" t="s">
        <v>64</v>
      </c>
    </row>
    <row r="65" spans="2:14" ht="30" customHeight="1" x14ac:dyDescent="0.25">
      <c r="B65" s="38"/>
      <c r="C65" s="61" t="s">
        <v>52</v>
      </c>
      <c r="D65" s="119">
        <v>80</v>
      </c>
      <c r="E65" s="119">
        <v>80</v>
      </c>
      <c r="F65" s="132">
        <v>78</v>
      </c>
      <c r="G65" s="63">
        <v>2682.48</v>
      </c>
      <c r="H65" s="63">
        <v>7820.76</v>
      </c>
      <c r="I65" s="58" t="s">
        <v>13</v>
      </c>
      <c r="J65" s="62" t="s">
        <v>2</v>
      </c>
      <c r="K65" s="58" t="s">
        <v>14</v>
      </c>
      <c r="L65" s="62"/>
      <c r="M65" s="62"/>
      <c r="N65" s="85"/>
    </row>
    <row r="66" spans="2:14" ht="30" customHeight="1" x14ac:dyDescent="0.25">
      <c r="B66" s="336"/>
      <c r="C66" s="328" t="s">
        <v>231</v>
      </c>
      <c r="D66" s="309"/>
      <c r="E66" s="309"/>
      <c r="F66" s="337"/>
      <c r="G66" s="299"/>
      <c r="H66" s="299"/>
      <c r="I66" s="300"/>
      <c r="J66" s="301"/>
      <c r="K66" s="300"/>
      <c r="L66" s="310"/>
      <c r="M66" s="310"/>
      <c r="N66" s="311"/>
    </row>
    <row r="67" spans="2:14" ht="30" customHeight="1" x14ac:dyDescent="0.25">
      <c r="B67" s="38"/>
      <c r="C67" s="98" t="s">
        <v>78</v>
      </c>
      <c r="D67" s="119">
        <v>1</v>
      </c>
      <c r="E67" s="119">
        <v>1</v>
      </c>
      <c r="F67" s="119">
        <v>1</v>
      </c>
      <c r="G67" s="63">
        <v>4199.16</v>
      </c>
      <c r="H67" s="63">
        <v>12353.880000000001</v>
      </c>
      <c r="I67" s="58" t="s">
        <v>19</v>
      </c>
      <c r="J67" s="62" t="s">
        <v>0</v>
      </c>
      <c r="K67" s="58" t="s">
        <v>6</v>
      </c>
      <c r="L67" s="64"/>
      <c r="M67" s="88" t="s">
        <v>183</v>
      </c>
      <c r="N67" s="100"/>
    </row>
    <row r="68" spans="2:14" ht="30" customHeight="1" x14ac:dyDescent="0.25">
      <c r="B68" s="38"/>
      <c r="C68" s="108" t="s">
        <v>22</v>
      </c>
      <c r="D68" s="118">
        <v>7</v>
      </c>
      <c r="E68" s="118">
        <v>7</v>
      </c>
      <c r="F68" s="118">
        <v>7</v>
      </c>
      <c r="G68" s="63">
        <v>4199.16</v>
      </c>
      <c r="H68" s="63">
        <v>10207.200000000001</v>
      </c>
      <c r="I68" s="58" t="s">
        <v>13</v>
      </c>
      <c r="J68" s="62" t="s">
        <v>0</v>
      </c>
      <c r="K68" s="26" t="s">
        <v>14</v>
      </c>
      <c r="L68" s="27"/>
      <c r="M68" s="27"/>
      <c r="N68" s="100"/>
    </row>
    <row r="69" spans="2:14" ht="30" customHeight="1" x14ac:dyDescent="0.25">
      <c r="B69" s="60"/>
      <c r="C69" s="98" t="s">
        <v>81</v>
      </c>
      <c r="D69" s="118">
        <v>1</v>
      </c>
      <c r="E69" s="118">
        <v>1</v>
      </c>
      <c r="F69" s="118">
        <v>1</v>
      </c>
      <c r="G69" s="63">
        <v>3570</v>
      </c>
      <c r="H69" s="63">
        <v>10494.84</v>
      </c>
      <c r="I69" s="58" t="s">
        <v>19</v>
      </c>
      <c r="J69" s="62" t="s">
        <v>1</v>
      </c>
      <c r="K69" s="58" t="s">
        <v>6</v>
      </c>
      <c r="L69" s="64"/>
      <c r="M69" s="88" t="s">
        <v>184</v>
      </c>
      <c r="N69" s="65"/>
    </row>
    <row r="70" spans="2:14" ht="30" customHeight="1" x14ac:dyDescent="0.25">
      <c r="B70" s="60"/>
      <c r="C70" s="61" t="s">
        <v>23</v>
      </c>
      <c r="D70" s="118">
        <v>2</v>
      </c>
      <c r="E70" s="118">
        <v>2</v>
      </c>
      <c r="F70" s="118">
        <v>2</v>
      </c>
      <c r="G70" s="63">
        <v>3570</v>
      </c>
      <c r="H70" s="63">
        <v>8654.880000000001</v>
      </c>
      <c r="I70" s="58" t="s">
        <v>13</v>
      </c>
      <c r="J70" s="62" t="s">
        <v>1</v>
      </c>
      <c r="K70" s="58" t="s">
        <v>14</v>
      </c>
      <c r="L70" s="62"/>
      <c r="M70" s="62"/>
      <c r="N70" s="85"/>
    </row>
    <row r="71" spans="2:14" ht="30" customHeight="1" x14ac:dyDescent="0.25">
      <c r="B71" s="60"/>
      <c r="C71" s="98" t="s">
        <v>82</v>
      </c>
      <c r="D71" s="118">
        <v>1</v>
      </c>
      <c r="E71" s="118">
        <v>1</v>
      </c>
      <c r="F71" s="118">
        <v>1</v>
      </c>
      <c r="G71" s="63">
        <v>2682.48</v>
      </c>
      <c r="H71" s="63">
        <v>11572.68</v>
      </c>
      <c r="I71" s="58" t="s">
        <v>19</v>
      </c>
      <c r="J71" s="62" t="s">
        <v>2</v>
      </c>
      <c r="K71" s="58" t="s">
        <v>6</v>
      </c>
      <c r="L71" s="64"/>
      <c r="M71" s="86" t="s">
        <v>185</v>
      </c>
      <c r="N71" s="65"/>
    </row>
    <row r="72" spans="2:14" ht="30" customHeight="1" thickBot="1" x14ac:dyDescent="0.3">
      <c r="B72" s="66"/>
      <c r="C72" s="67" t="s">
        <v>24</v>
      </c>
      <c r="D72" s="121">
        <v>9</v>
      </c>
      <c r="E72" s="121">
        <v>9</v>
      </c>
      <c r="F72" s="121">
        <v>9</v>
      </c>
      <c r="G72" s="69">
        <v>2682.48</v>
      </c>
      <c r="H72" s="69">
        <v>9732.7199999999993</v>
      </c>
      <c r="I72" s="70" t="s">
        <v>13</v>
      </c>
      <c r="J72" s="68" t="s">
        <v>2</v>
      </c>
      <c r="K72" s="70" t="s">
        <v>14</v>
      </c>
      <c r="L72" s="68"/>
      <c r="M72" s="68"/>
      <c r="N72" s="99"/>
    </row>
    <row r="73" spans="2:14" ht="30" customHeight="1" thickBot="1" x14ac:dyDescent="0.3">
      <c r="C73" s="101"/>
      <c r="D73" s="101"/>
      <c r="E73" s="193"/>
      <c r="F73" s="193"/>
      <c r="G73" s="101"/>
      <c r="H73" s="101"/>
      <c r="I73" s="101"/>
      <c r="J73" s="101"/>
      <c r="K73" s="101"/>
      <c r="L73" s="101"/>
      <c r="M73" s="101"/>
      <c r="N73" s="102"/>
    </row>
    <row r="74" spans="2:14" ht="30" customHeight="1" thickBot="1" x14ac:dyDescent="0.3">
      <c r="B74" s="397" t="s">
        <v>18</v>
      </c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9"/>
    </row>
    <row r="75" spans="2:14" ht="30" customHeight="1" x14ac:dyDescent="0.25">
      <c r="B75" s="78" t="s">
        <v>3</v>
      </c>
      <c r="C75" s="79" t="s">
        <v>4</v>
      </c>
      <c r="D75" s="49" t="s">
        <v>94</v>
      </c>
      <c r="E75" s="190" t="s">
        <v>95</v>
      </c>
      <c r="F75" s="190" t="s">
        <v>168</v>
      </c>
      <c r="G75" s="79" t="s">
        <v>5</v>
      </c>
      <c r="H75" s="79" t="s">
        <v>6</v>
      </c>
      <c r="I75" s="79" t="s">
        <v>7</v>
      </c>
      <c r="J75" s="79" t="s">
        <v>8</v>
      </c>
      <c r="K75" s="80" t="s">
        <v>9</v>
      </c>
      <c r="L75" s="79" t="s">
        <v>10</v>
      </c>
      <c r="M75" s="79" t="s">
        <v>11</v>
      </c>
      <c r="N75" s="81" t="s">
        <v>12</v>
      </c>
    </row>
    <row r="76" spans="2:14" ht="30" customHeight="1" x14ac:dyDescent="0.25">
      <c r="B76" s="336"/>
      <c r="C76" s="328" t="s">
        <v>241</v>
      </c>
      <c r="D76" s="309"/>
      <c r="E76" s="309"/>
      <c r="F76" s="337"/>
      <c r="G76" s="299"/>
      <c r="H76" s="299"/>
      <c r="I76" s="300"/>
      <c r="J76" s="301"/>
      <c r="K76" s="300"/>
      <c r="L76" s="310"/>
      <c r="M76" s="310"/>
      <c r="N76" s="311"/>
    </row>
    <row r="77" spans="2:14" ht="30" customHeight="1" x14ac:dyDescent="0.25">
      <c r="B77" s="38"/>
      <c r="C77" s="103" t="s">
        <v>83</v>
      </c>
      <c r="D77" s="134">
        <v>1</v>
      </c>
      <c r="E77" s="194">
        <v>1</v>
      </c>
      <c r="F77" s="194">
        <v>1</v>
      </c>
      <c r="G77" s="105">
        <v>4199.16</v>
      </c>
      <c r="H77" s="105">
        <v>10134.719999999999</v>
      </c>
      <c r="I77" s="106" t="s">
        <v>19</v>
      </c>
      <c r="J77" s="104" t="s">
        <v>0</v>
      </c>
      <c r="K77" s="106" t="s">
        <v>6</v>
      </c>
      <c r="L77" s="107"/>
      <c r="M77" s="58" t="s">
        <v>186</v>
      </c>
      <c r="N77" s="100"/>
    </row>
    <row r="78" spans="2:14" ht="30" customHeight="1" x14ac:dyDescent="0.25">
      <c r="B78" s="38"/>
      <c r="C78" s="61" t="s">
        <v>47</v>
      </c>
      <c r="D78" s="86">
        <v>23</v>
      </c>
      <c r="E78" s="119">
        <v>23</v>
      </c>
      <c r="F78" s="119">
        <v>23</v>
      </c>
      <c r="G78" s="63">
        <v>4199.16</v>
      </c>
      <c r="H78" s="63">
        <v>8295</v>
      </c>
      <c r="I78" s="58" t="s">
        <v>13</v>
      </c>
      <c r="J78" s="62" t="s">
        <v>0</v>
      </c>
      <c r="K78" s="58" t="s">
        <v>14</v>
      </c>
      <c r="L78" s="107"/>
      <c r="M78" s="58"/>
      <c r="N78" s="100"/>
    </row>
    <row r="79" spans="2:14" ht="30" customHeight="1" x14ac:dyDescent="0.25">
      <c r="B79" s="38"/>
      <c r="C79" s="61" t="s">
        <v>48</v>
      </c>
      <c r="D79" s="86">
        <v>33</v>
      </c>
      <c r="E79" s="119">
        <v>33</v>
      </c>
      <c r="F79" s="119">
        <v>33</v>
      </c>
      <c r="G79" s="63">
        <v>3570</v>
      </c>
      <c r="H79" s="63">
        <v>7889.88</v>
      </c>
      <c r="I79" s="58" t="s">
        <v>13</v>
      </c>
      <c r="J79" s="62" t="s">
        <v>1</v>
      </c>
      <c r="K79" s="58" t="s">
        <v>14</v>
      </c>
      <c r="L79" s="107"/>
      <c r="M79" s="58"/>
      <c r="N79" s="100"/>
    </row>
    <row r="80" spans="2:14" ht="30" customHeight="1" x14ac:dyDescent="0.25">
      <c r="B80" s="336"/>
      <c r="C80" s="328" t="s">
        <v>229</v>
      </c>
      <c r="D80" s="309"/>
      <c r="E80" s="309"/>
      <c r="F80" s="337"/>
      <c r="G80" s="299"/>
      <c r="H80" s="299"/>
      <c r="I80" s="300"/>
      <c r="J80" s="301"/>
      <c r="K80" s="300"/>
      <c r="L80" s="310"/>
      <c r="M80" s="310"/>
      <c r="N80" s="311"/>
    </row>
    <row r="81" spans="2:14" ht="30" customHeight="1" x14ac:dyDescent="0.25">
      <c r="B81" s="60"/>
      <c r="C81" s="98" t="s">
        <v>84</v>
      </c>
      <c r="D81" s="130">
        <v>1</v>
      </c>
      <c r="E81" s="136">
        <v>1</v>
      </c>
      <c r="F81" s="136">
        <v>1</v>
      </c>
      <c r="G81" s="63">
        <v>4199.16</v>
      </c>
      <c r="H81" s="63">
        <v>10134.719999999999</v>
      </c>
      <c r="I81" s="58" t="s">
        <v>19</v>
      </c>
      <c r="J81" s="62" t="s">
        <v>0</v>
      </c>
      <c r="K81" s="58" t="s">
        <v>6</v>
      </c>
      <c r="L81" s="64"/>
      <c r="M81" s="58" t="s">
        <v>187</v>
      </c>
      <c r="N81" s="65"/>
    </row>
    <row r="82" spans="2:14" ht="30" customHeight="1" x14ac:dyDescent="0.25">
      <c r="B82" s="60"/>
      <c r="C82" s="61" t="s">
        <v>25</v>
      </c>
      <c r="D82" s="86">
        <v>10</v>
      </c>
      <c r="E82" s="119">
        <v>10</v>
      </c>
      <c r="F82" s="119">
        <v>10</v>
      </c>
      <c r="G82" s="63">
        <v>4199.16</v>
      </c>
      <c r="H82" s="63">
        <v>8295</v>
      </c>
      <c r="I82" s="58" t="s">
        <v>13</v>
      </c>
      <c r="J82" s="62" t="s">
        <v>0</v>
      </c>
      <c r="K82" s="58" t="s">
        <v>14</v>
      </c>
      <c r="L82" s="62"/>
      <c r="M82" s="62"/>
      <c r="N82" s="85"/>
    </row>
    <row r="83" spans="2:14" ht="30" customHeight="1" thickBot="1" x14ac:dyDescent="0.3">
      <c r="B83" s="66"/>
      <c r="C83" s="67" t="s">
        <v>26</v>
      </c>
      <c r="D83" s="91">
        <v>22</v>
      </c>
      <c r="E83" s="120">
        <v>22</v>
      </c>
      <c r="F83" s="133">
        <v>23</v>
      </c>
      <c r="G83" s="69">
        <v>3570</v>
      </c>
      <c r="H83" s="69">
        <v>7889.88</v>
      </c>
      <c r="I83" s="70" t="s">
        <v>13</v>
      </c>
      <c r="J83" s="68" t="s">
        <v>1</v>
      </c>
      <c r="K83" s="70" t="s">
        <v>14</v>
      </c>
      <c r="L83" s="68"/>
      <c r="M83" s="68"/>
      <c r="N83" s="99"/>
    </row>
    <row r="84" spans="2:14" x14ac:dyDescent="0.25">
      <c r="B84" s="73"/>
    </row>
    <row r="85" spans="2:14" x14ac:dyDescent="0.25">
      <c r="D85" s="4">
        <v>109</v>
      </c>
      <c r="E85" s="233" t="s">
        <v>211</v>
      </c>
      <c r="F85" s="225">
        <v>6644</v>
      </c>
      <c r="G85" s="222">
        <f>F85/(F77+F78+F79)</f>
        <v>116.56140350877193</v>
      </c>
      <c r="H85" s="12" t="s">
        <v>96</v>
      </c>
    </row>
    <row r="86" spans="2:14" x14ac:dyDescent="0.25">
      <c r="D86" s="4">
        <v>131</v>
      </c>
      <c r="E86" s="233" t="s">
        <v>212</v>
      </c>
      <c r="F86" s="225">
        <v>4351</v>
      </c>
      <c r="G86" s="222">
        <f>F86/SUM(F81:F83)</f>
        <v>127.97058823529412</v>
      </c>
      <c r="H86" s="12" t="s">
        <v>96</v>
      </c>
    </row>
    <row r="88" spans="2:14" x14ac:dyDescent="0.25">
      <c r="C88" s="140" t="s">
        <v>213</v>
      </c>
      <c r="D88" s="137" t="e">
        <f>+#REF!/#REF!</f>
        <v>#REF!</v>
      </c>
      <c r="E88" s="234">
        <f>+SUM(F24:F49)</f>
        <v>239</v>
      </c>
      <c r="F88" s="141">
        <f>+E88/$E$91</f>
        <v>0.66759776536312854</v>
      </c>
      <c r="H88" s="396" t="s">
        <v>223</v>
      </c>
      <c r="I88" s="396"/>
      <c r="J88" s="396"/>
      <c r="K88" s="396"/>
    </row>
    <row r="89" spans="2:14" x14ac:dyDescent="0.25">
      <c r="C89" s="140" t="s">
        <v>214</v>
      </c>
      <c r="D89" s="137" t="e">
        <f>+#REF!/#REF!</f>
        <v>#REF!</v>
      </c>
      <c r="E89" s="234">
        <f>+SUM(F54:F57)+SUM(F67:F70)</f>
        <v>28</v>
      </c>
      <c r="F89" s="141">
        <f t="shared" ref="F89:F90" si="2">+E89/$E$91</f>
        <v>7.8212290502793297E-2</v>
      </c>
      <c r="H89" s="179" t="s">
        <v>0</v>
      </c>
      <c r="I89" s="179" t="s">
        <v>1</v>
      </c>
      <c r="J89" s="179" t="s">
        <v>2</v>
      </c>
      <c r="K89" s="179" t="s">
        <v>99</v>
      </c>
    </row>
    <row r="90" spans="2:14" x14ac:dyDescent="0.25">
      <c r="C90" s="140" t="s">
        <v>215</v>
      </c>
      <c r="D90" s="137" t="e">
        <f>+#REF!/#REF!</f>
        <v>#REF!</v>
      </c>
      <c r="E90" s="234">
        <f>+SUM(F77:F83)</f>
        <v>91</v>
      </c>
      <c r="F90" s="141">
        <f t="shared" si="2"/>
        <v>0.25418994413407819</v>
      </c>
      <c r="H90" s="229">
        <f>+F6+F7+F12+F24+F25+F28+F29+F33+F34+F37+F38+F42+F43+F44+F45+F54+F55+F67+F68+F77+F78+F81+F82+F13</f>
        <v>162</v>
      </c>
      <c r="I90" s="229">
        <f>+F8+F14+F15+F17+F18+F19+F20+F26+F30+F31+F35+F39+F40+F46+F47+F48+F49+F56+F57+F69+F70+F79+F83</f>
        <v>272</v>
      </c>
      <c r="J90" s="229">
        <f>+F16+F58+F59+F60+F61+F62+F71+F72+F63+F64+F65</f>
        <v>113</v>
      </c>
      <c r="K90" s="229">
        <f>+SUM(H90:J90)</f>
        <v>547</v>
      </c>
    </row>
    <row r="91" spans="2:14" ht="15.75" thickBot="1" x14ac:dyDescent="0.3">
      <c r="E91" s="235">
        <f>+SUM(E88:E90)</f>
        <v>358</v>
      </c>
      <c r="I91" s="3">
        <f>-F18-F19-F20</f>
        <v>-6</v>
      </c>
      <c r="J91" s="4" t="s">
        <v>252</v>
      </c>
    </row>
    <row r="92" spans="2:14" ht="15.75" thickBot="1" x14ac:dyDescent="0.3">
      <c r="I92" s="253">
        <f>+I90+I91</f>
        <v>266</v>
      </c>
    </row>
    <row r="93" spans="2:14" x14ac:dyDescent="0.25">
      <c r="I93" s="4">
        <v>1</v>
      </c>
      <c r="J93" s="4" t="s">
        <v>64</v>
      </c>
      <c r="K93" s="4" t="s">
        <v>224</v>
      </c>
    </row>
    <row r="112" spans="27:27" x14ac:dyDescent="0.25">
      <c r="AA112" s="12"/>
    </row>
  </sheetData>
  <mergeCells count="8">
    <mergeCell ref="H88:K88"/>
    <mergeCell ref="B51:N51"/>
    <mergeCell ref="B74:N74"/>
    <mergeCell ref="P4:T4"/>
    <mergeCell ref="B2:N2"/>
    <mergeCell ref="B4:N4"/>
    <mergeCell ref="B10:N10"/>
    <mergeCell ref="B22:N22"/>
  </mergeCells>
  <phoneticPr fontId="8" type="noConversion"/>
  <pageMargins left="0.7" right="0.7" top="0.75" bottom="0.75" header="0.3" footer="0.3"/>
  <pageSetup paperSize="8" scale="40" orientation="landscape" r:id="rId1"/>
  <ignoredErrors>
    <ignoredError sqref="G86 E8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0606-48BA-403D-BBCC-E6A962407824}">
  <sheetPr>
    <pageSetUpPr fitToPage="1"/>
  </sheetPr>
  <dimension ref="B1:T44"/>
  <sheetViews>
    <sheetView topLeftCell="A13" zoomScale="62" zoomScaleNormal="62" workbookViewId="0">
      <selection activeCell="P21" sqref="P21"/>
    </sheetView>
  </sheetViews>
  <sheetFormatPr defaultColWidth="9.140625" defaultRowHeight="15" x14ac:dyDescent="0.25"/>
  <cols>
    <col min="1" max="1" width="6.140625" customWidth="1"/>
    <col min="2" max="2" width="15.140625" customWidth="1"/>
    <col min="3" max="3" width="102.140625" customWidth="1"/>
    <col min="4" max="4" width="20.140625" hidden="1" customWidth="1"/>
    <col min="5" max="6" width="20.140625" style="213" customWidth="1"/>
    <col min="7" max="7" width="13.140625" customWidth="1"/>
    <col min="8" max="8" width="14.5703125" customWidth="1"/>
    <col min="9" max="9" width="15.28515625" customWidth="1"/>
    <col min="11" max="11" width="15" customWidth="1"/>
    <col min="12" max="12" width="14.5703125" style="2" customWidth="1"/>
    <col min="13" max="13" width="50.7109375" style="2" customWidth="1"/>
    <col min="14" max="14" width="23.5703125" style="2" customWidth="1"/>
    <col min="15" max="15" width="4.42578125" customWidth="1"/>
    <col min="16" max="16" width="49.140625" customWidth="1"/>
  </cols>
  <sheetData>
    <row r="1" spans="2:20" ht="15.75" thickBot="1" x14ac:dyDescent="0.3">
      <c r="B1" s="3"/>
      <c r="C1" s="2"/>
      <c r="D1" s="2"/>
      <c r="E1" s="216"/>
      <c r="F1" s="216"/>
      <c r="G1" s="2"/>
      <c r="H1" s="2"/>
    </row>
    <row r="2" spans="2:20" ht="23.25" customHeight="1" thickBot="1" x14ac:dyDescent="0.3">
      <c r="B2" s="405" t="s">
        <v>32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</row>
    <row r="3" spans="2:20" ht="15.75" thickBot="1" x14ac:dyDescent="0.3">
      <c r="B3" s="15"/>
      <c r="C3" s="15"/>
      <c r="D3" s="15"/>
      <c r="E3" s="217"/>
      <c r="F3" s="217"/>
      <c r="G3" s="15"/>
      <c r="H3" s="15"/>
      <c r="I3" s="15"/>
      <c r="J3" s="15"/>
      <c r="K3" s="15"/>
      <c r="L3" s="15"/>
      <c r="M3" s="15"/>
      <c r="N3" s="15"/>
    </row>
    <row r="4" spans="2:20" ht="30" customHeight="1" thickBot="1" x14ac:dyDescent="0.3">
      <c r="B4" s="397" t="s">
        <v>39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9"/>
    </row>
    <row r="5" spans="2:20" ht="30" customHeight="1" x14ac:dyDescent="0.25">
      <c r="B5" s="34" t="s">
        <v>3</v>
      </c>
      <c r="C5" s="35" t="s">
        <v>4</v>
      </c>
      <c r="D5" s="35" t="s">
        <v>94</v>
      </c>
      <c r="E5" s="214" t="s">
        <v>95</v>
      </c>
      <c r="F5" s="214" t="s">
        <v>168</v>
      </c>
      <c r="G5" s="35" t="s">
        <v>5</v>
      </c>
      <c r="H5" s="35" t="s">
        <v>6</v>
      </c>
      <c r="I5" s="36" t="s">
        <v>7</v>
      </c>
      <c r="J5" s="35" t="s">
        <v>8</v>
      </c>
      <c r="K5" s="36" t="s">
        <v>9</v>
      </c>
      <c r="L5" s="35" t="s">
        <v>10</v>
      </c>
      <c r="M5" s="35" t="s">
        <v>11</v>
      </c>
      <c r="N5" s="37" t="s">
        <v>12</v>
      </c>
      <c r="P5" s="4"/>
      <c r="Q5" s="404" t="s">
        <v>98</v>
      </c>
      <c r="R5" s="404"/>
      <c r="S5" s="404"/>
      <c r="T5" s="404"/>
    </row>
    <row r="6" spans="2:20" ht="30" customHeight="1" x14ac:dyDescent="0.25">
      <c r="B6" s="289"/>
      <c r="C6" s="330" t="s">
        <v>242</v>
      </c>
      <c r="D6" s="290"/>
      <c r="E6" s="291"/>
      <c r="F6" s="291"/>
      <c r="G6" s="290"/>
      <c r="H6" s="290"/>
      <c r="I6" s="292"/>
      <c r="J6" s="290"/>
      <c r="K6" s="292"/>
      <c r="L6" s="290"/>
      <c r="M6" s="290"/>
      <c r="N6" s="293"/>
      <c r="P6" s="4"/>
      <c r="Q6" s="174" t="s">
        <v>0</v>
      </c>
      <c r="R6" s="174" t="s">
        <v>1</v>
      </c>
      <c r="S6" s="174" t="s">
        <v>2</v>
      </c>
      <c r="T6" s="174" t="s">
        <v>99</v>
      </c>
    </row>
    <row r="7" spans="2:20" ht="30" customHeight="1" x14ac:dyDescent="0.25">
      <c r="B7" s="303"/>
      <c r="C7" s="382" t="s">
        <v>204</v>
      </c>
      <c r="D7" s="304">
        <v>1</v>
      </c>
      <c r="E7" s="304">
        <v>1</v>
      </c>
      <c r="F7" s="304">
        <v>1</v>
      </c>
      <c r="G7" s="126">
        <v>4199.16</v>
      </c>
      <c r="H7" s="126">
        <v>10134.719999999999</v>
      </c>
      <c r="I7" s="305" t="s">
        <v>19</v>
      </c>
      <c r="J7" s="306" t="s">
        <v>0</v>
      </c>
      <c r="K7" s="305" t="s">
        <v>6</v>
      </c>
      <c r="L7" s="307"/>
      <c r="M7" s="339" t="s">
        <v>188</v>
      </c>
      <c r="N7" s="308"/>
      <c r="P7" s="175" t="s">
        <v>100</v>
      </c>
      <c r="Q7" s="176">
        <v>14</v>
      </c>
      <c r="R7" s="176">
        <v>26</v>
      </c>
      <c r="S7" s="176">
        <v>7</v>
      </c>
      <c r="T7" s="177">
        <f>Q7+R7+S7</f>
        <v>47</v>
      </c>
    </row>
    <row r="8" spans="2:20" ht="30" customHeight="1" x14ac:dyDescent="0.25">
      <c r="B8" s="206"/>
      <c r="C8" s="343" t="s">
        <v>205</v>
      </c>
      <c r="D8" s="205">
        <v>13</v>
      </c>
      <c r="E8" s="205">
        <v>13</v>
      </c>
      <c r="F8" s="205">
        <v>13</v>
      </c>
      <c r="G8" s="202">
        <v>4199.16</v>
      </c>
      <c r="H8" s="202">
        <v>8295</v>
      </c>
      <c r="I8" s="203" t="s">
        <v>13</v>
      </c>
      <c r="J8" s="204" t="s">
        <v>0</v>
      </c>
      <c r="K8" s="203" t="s">
        <v>14</v>
      </c>
      <c r="L8" s="204"/>
      <c r="M8" s="204"/>
      <c r="N8" s="207"/>
      <c r="P8" s="175" t="s">
        <v>101</v>
      </c>
      <c r="Q8" s="176">
        <v>2</v>
      </c>
      <c r="R8" s="176">
        <v>2</v>
      </c>
      <c r="S8" s="176">
        <v>1</v>
      </c>
      <c r="T8" s="177">
        <f t="shared" ref="T8:T15" si="0">Q8+R8+S8</f>
        <v>5</v>
      </c>
    </row>
    <row r="9" spans="2:20" ht="30" customHeight="1" x14ac:dyDescent="0.25">
      <c r="B9" s="206"/>
      <c r="C9" s="343" t="s">
        <v>206</v>
      </c>
      <c r="D9" s="205">
        <v>30</v>
      </c>
      <c r="E9" s="205">
        <v>29</v>
      </c>
      <c r="F9" s="391">
        <v>28</v>
      </c>
      <c r="G9" s="202">
        <v>3570</v>
      </c>
      <c r="H9" s="202">
        <v>7889.88</v>
      </c>
      <c r="I9" s="203" t="s">
        <v>13</v>
      </c>
      <c r="J9" s="204" t="s">
        <v>1</v>
      </c>
      <c r="K9" s="203" t="s">
        <v>14</v>
      </c>
      <c r="L9" s="204"/>
      <c r="M9" s="204"/>
      <c r="N9" s="207"/>
      <c r="P9" s="175" t="s">
        <v>102</v>
      </c>
      <c r="Q9" s="176">
        <v>4</v>
      </c>
      <c r="R9" s="176">
        <v>8</v>
      </c>
      <c r="S9" s="176">
        <v>4</v>
      </c>
      <c r="T9" s="177">
        <f>Q9+R9+S9</f>
        <v>16</v>
      </c>
    </row>
    <row r="10" spans="2:20" ht="30" customHeight="1" x14ac:dyDescent="0.25">
      <c r="B10" s="289"/>
      <c r="C10" s="330" t="s">
        <v>232</v>
      </c>
      <c r="D10" s="290"/>
      <c r="E10" s="291"/>
      <c r="F10" s="291"/>
      <c r="G10" s="290"/>
      <c r="H10" s="290"/>
      <c r="I10" s="292"/>
      <c r="J10" s="290"/>
      <c r="K10" s="292"/>
      <c r="L10" s="290"/>
      <c r="M10" s="290"/>
      <c r="N10" s="293"/>
      <c r="P10" s="175" t="s">
        <v>103</v>
      </c>
      <c r="Q10" s="176">
        <v>4</v>
      </c>
      <c r="R10" s="176">
        <v>8</v>
      </c>
      <c r="S10" s="176">
        <v>3</v>
      </c>
      <c r="T10" s="177">
        <f t="shared" si="0"/>
        <v>15</v>
      </c>
    </row>
    <row r="11" spans="2:20" ht="30" customHeight="1" x14ac:dyDescent="0.25">
      <c r="B11" s="206"/>
      <c r="C11" s="331" t="s">
        <v>73</v>
      </c>
      <c r="D11" s="218">
        <v>1</v>
      </c>
      <c r="E11" s="218">
        <v>1</v>
      </c>
      <c r="F11" s="218">
        <v>1</v>
      </c>
      <c r="G11" s="202">
        <v>4199.16</v>
      </c>
      <c r="H11" s="202">
        <v>10134.719999999999</v>
      </c>
      <c r="I11" s="203" t="s">
        <v>19</v>
      </c>
      <c r="J11" s="204" t="s">
        <v>0</v>
      </c>
      <c r="K11" s="203" t="s">
        <v>6</v>
      </c>
      <c r="L11" s="200"/>
      <c r="M11" s="340" t="s">
        <v>189</v>
      </c>
      <c r="N11" s="208"/>
      <c r="P11" s="175" t="s">
        <v>104</v>
      </c>
      <c r="Q11" s="176">
        <v>6</v>
      </c>
      <c r="R11" s="176">
        <v>12</v>
      </c>
      <c r="S11" s="176">
        <v>3</v>
      </c>
      <c r="T11" s="177">
        <f>Q11+R11+S11</f>
        <v>21</v>
      </c>
    </row>
    <row r="12" spans="2:20" ht="30" customHeight="1" x14ac:dyDescent="0.25">
      <c r="B12" s="206"/>
      <c r="C12" s="332" t="s">
        <v>162</v>
      </c>
      <c r="D12" s="205">
        <v>4</v>
      </c>
      <c r="E12" s="205">
        <v>4</v>
      </c>
      <c r="F12" s="205">
        <v>4</v>
      </c>
      <c r="G12" s="202">
        <v>4199.16</v>
      </c>
      <c r="H12" s="202">
        <v>8295</v>
      </c>
      <c r="I12" s="203" t="s">
        <v>13</v>
      </c>
      <c r="J12" s="204" t="s">
        <v>0</v>
      </c>
      <c r="K12" s="203" t="s">
        <v>14</v>
      </c>
      <c r="L12" s="204"/>
      <c r="M12" s="204"/>
      <c r="N12" s="207" t="s">
        <v>15</v>
      </c>
      <c r="P12" s="175" t="s">
        <v>105</v>
      </c>
      <c r="Q12" s="176">
        <v>1</v>
      </c>
      <c r="R12" s="176">
        <v>4</v>
      </c>
      <c r="S12" s="176">
        <v>0</v>
      </c>
      <c r="T12" s="177">
        <f t="shared" si="0"/>
        <v>5</v>
      </c>
    </row>
    <row r="13" spans="2:20" ht="30" customHeight="1" x14ac:dyDescent="0.25">
      <c r="B13" s="206"/>
      <c r="C13" s="332" t="s">
        <v>162</v>
      </c>
      <c r="D13" s="201">
        <v>2</v>
      </c>
      <c r="E13" s="205">
        <v>2</v>
      </c>
      <c r="F13" s="205">
        <v>2</v>
      </c>
      <c r="G13" s="202">
        <v>4199.16</v>
      </c>
      <c r="H13" s="202">
        <v>8570.64</v>
      </c>
      <c r="I13" s="203" t="s">
        <v>13</v>
      </c>
      <c r="J13" s="204" t="s">
        <v>0</v>
      </c>
      <c r="K13" s="203" t="s">
        <v>14</v>
      </c>
      <c r="L13" s="204"/>
      <c r="M13" s="204"/>
      <c r="N13" s="207" t="s">
        <v>49</v>
      </c>
      <c r="P13" s="175" t="s">
        <v>106</v>
      </c>
      <c r="Q13" s="176">
        <v>4</v>
      </c>
      <c r="R13" s="176">
        <v>2</v>
      </c>
      <c r="S13" s="176">
        <v>6</v>
      </c>
      <c r="T13" s="177">
        <f t="shared" si="0"/>
        <v>12</v>
      </c>
    </row>
    <row r="14" spans="2:20" ht="30" customHeight="1" x14ac:dyDescent="0.25">
      <c r="B14" s="206"/>
      <c r="C14" s="332" t="s">
        <v>163</v>
      </c>
      <c r="D14" s="201">
        <v>8</v>
      </c>
      <c r="E14" s="205">
        <v>8</v>
      </c>
      <c r="F14" s="205">
        <v>8</v>
      </c>
      <c r="G14" s="202">
        <v>3570</v>
      </c>
      <c r="H14" s="202">
        <v>7889.88</v>
      </c>
      <c r="I14" s="203" t="s">
        <v>13</v>
      </c>
      <c r="J14" s="204" t="s">
        <v>1</v>
      </c>
      <c r="K14" s="203" t="s">
        <v>14</v>
      </c>
      <c r="L14" s="204"/>
      <c r="M14" s="204"/>
      <c r="N14" s="207" t="s">
        <v>15</v>
      </c>
      <c r="P14" s="175" t="s">
        <v>107</v>
      </c>
      <c r="Q14" s="176">
        <v>1</v>
      </c>
      <c r="R14" s="176">
        <v>3</v>
      </c>
      <c r="S14" s="176">
        <v>2</v>
      </c>
      <c r="T14" s="177">
        <f>Q14+R14+S14</f>
        <v>6</v>
      </c>
    </row>
    <row r="15" spans="2:20" ht="30" customHeight="1" x14ac:dyDescent="0.25">
      <c r="B15" s="206"/>
      <c r="C15" s="392" t="s">
        <v>163</v>
      </c>
      <c r="D15" s="391">
        <v>8</v>
      </c>
      <c r="E15" s="205">
        <v>0</v>
      </c>
      <c r="F15" s="391">
        <v>1</v>
      </c>
      <c r="G15" s="393">
        <v>3570</v>
      </c>
      <c r="H15" s="393">
        <v>7889.88</v>
      </c>
      <c r="I15" s="394" t="s">
        <v>13</v>
      </c>
      <c r="J15" s="395" t="s">
        <v>1</v>
      </c>
      <c r="K15" s="394" t="s">
        <v>14</v>
      </c>
      <c r="L15" s="395"/>
      <c r="M15" s="204"/>
      <c r="N15" s="207"/>
      <c r="P15" s="175" t="s">
        <v>108</v>
      </c>
      <c r="Q15" s="176">
        <v>1</v>
      </c>
      <c r="R15" s="176">
        <v>1</v>
      </c>
      <c r="S15" s="176">
        <v>0</v>
      </c>
      <c r="T15" s="177">
        <f t="shared" si="0"/>
        <v>2</v>
      </c>
    </row>
    <row r="16" spans="2:20" ht="30" customHeight="1" thickBot="1" x14ac:dyDescent="0.3">
      <c r="B16" s="209"/>
      <c r="C16" s="333" t="s">
        <v>164</v>
      </c>
      <c r="D16" s="196">
        <v>4</v>
      </c>
      <c r="E16" s="219">
        <v>4</v>
      </c>
      <c r="F16" s="219">
        <v>4</v>
      </c>
      <c r="G16" s="197">
        <v>3570</v>
      </c>
      <c r="H16" s="197">
        <v>8165.4000000000005</v>
      </c>
      <c r="I16" s="198" t="s">
        <v>13</v>
      </c>
      <c r="J16" s="199" t="s">
        <v>1</v>
      </c>
      <c r="K16" s="198" t="s">
        <v>14</v>
      </c>
      <c r="L16" s="199"/>
      <c r="M16" s="199"/>
      <c r="N16" s="210" t="s">
        <v>49</v>
      </c>
      <c r="P16" s="175" t="s">
        <v>99</v>
      </c>
      <c r="Q16" s="177">
        <f>SUM(Q7:Q15)</f>
        <v>37</v>
      </c>
      <c r="R16" s="177">
        <f>SUM(R7:R15)</f>
        <v>66</v>
      </c>
      <c r="S16" s="177">
        <f>SUM(S7:S15)</f>
        <v>26</v>
      </c>
      <c r="T16" s="177">
        <f>SUM(T5:T15)</f>
        <v>129</v>
      </c>
    </row>
    <row r="17" spans="2:20" ht="30" customHeight="1" thickBot="1" x14ac:dyDescent="0.3"/>
    <row r="18" spans="2:20" ht="30" customHeight="1" thickBot="1" x14ac:dyDescent="0.3">
      <c r="B18" s="408" t="s">
        <v>17</v>
      </c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10"/>
      <c r="P18" s="227" t="s">
        <v>169</v>
      </c>
      <c r="Q18" s="256">
        <v>2</v>
      </c>
      <c r="R18" s="256">
        <v>3</v>
      </c>
      <c r="S18" s="256">
        <v>1</v>
      </c>
      <c r="T18" s="228"/>
    </row>
    <row r="19" spans="2:20" ht="30" customHeight="1" thickBot="1" x14ac:dyDescent="0.3">
      <c r="B19" s="34" t="s">
        <v>3</v>
      </c>
      <c r="C19" s="35" t="s">
        <v>4</v>
      </c>
      <c r="D19" s="35" t="s">
        <v>94</v>
      </c>
      <c r="E19" s="214" t="s">
        <v>95</v>
      </c>
      <c r="F19" s="214" t="s">
        <v>168</v>
      </c>
      <c r="G19" s="35" t="s">
        <v>5</v>
      </c>
      <c r="H19" s="35" t="s">
        <v>6</v>
      </c>
      <c r="I19" s="36" t="s">
        <v>7</v>
      </c>
      <c r="J19" s="35" t="s">
        <v>8</v>
      </c>
      <c r="K19" s="36" t="s">
        <v>9</v>
      </c>
      <c r="L19" s="35" t="s">
        <v>10</v>
      </c>
      <c r="M19" s="35" t="s">
        <v>11</v>
      </c>
      <c r="N19" s="37" t="s">
        <v>12</v>
      </c>
    </row>
    <row r="20" spans="2:20" ht="30" customHeight="1" thickBot="1" x14ac:dyDescent="0.3">
      <c r="B20" s="52"/>
      <c r="C20" s="53" t="s">
        <v>33</v>
      </c>
      <c r="D20" s="129">
        <v>1</v>
      </c>
      <c r="E20" s="135">
        <v>1</v>
      </c>
      <c r="F20" s="135">
        <v>1</v>
      </c>
      <c r="G20" s="55">
        <v>4199.16</v>
      </c>
      <c r="H20" s="55">
        <v>10441.68</v>
      </c>
      <c r="I20" s="56" t="s">
        <v>19</v>
      </c>
      <c r="J20" s="54" t="s">
        <v>0</v>
      </c>
      <c r="K20" s="56" t="s">
        <v>6</v>
      </c>
      <c r="L20" s="57"/>
      <c r="M20" s="56" t="s">
        <v>190</v>
      </c>
      <c r="N20" s="59"/>
      <c r="Q20" s="257">
        <f>+Q16-Q18</f>
        <v>35</v>
      </c>
      <c r="R20" s="258">
        <f t="shared" ref="R20:S20" si="1">+R16-R18</f>
        <v>63</v>
      </c>
      <c r="S20" s="259">
        <f t="shared" si="1"/>
        <v>25</v>
      </c>
      <c r="T20" s="246">
        <f>+SUM(Q20:S20)</f>
        <v>123</v>
      </c>
    </row>
    <row r="21" spans="2:20" ht="30" customHeight="1" x14ac:dyDescent="0.25">
      <c r="B21" s="29"/>
      <c r="C21" s="108" t="s">
        <v>34</v>
      </c>
      <c r="D21" s="138">
        <v>1</v>
      </c>
      <c r="E21" s="136">
        <v>1</v>
      </c>
      <c r="F21" s="136">
        <v>1</v>
      </c>
      <c r="G21" s="63">
        <v>4199.16</v>
      </c>
      <c r="H21" s="63">
        <v>8295</v>
      </c>
      <c r="I21" s="58" t="s">
        <v>13</v>
      </c>
      <c r="J21" s="62" t="s">
        <v>0</v>
      </c>
      <c r="K21" s="26" t="s">
        <v>14</v>
      </c>
      <c r="L21" s="27"/>
      <c r="M21" s="27"/>
      <c r="N21" s="28"/>
    </row>
    <row r="22" spans="2:20" ht="30" customHeight="1" x14ac:dyDescent="0.25">
      <c r="B22" s="29"/>
      <c r="C22" s="108" t="s">
        <v>34</v>
      </c>
      <c r="D22" s="130">
        <v>3</v>
      </c>
      <c r="E22" s="136">
        <v>3</v>
      </c>
      <c r="F22" s="136">
        <v>3</v>
      </c>
      <c r="G22" s="63">
        <v>4199.16</v>
      </c>
      <c r="H22" s="63">
        <v>10207.200000000001</v>
      </c>
      <c r="I22" s="58" t="s">
        <v>13</v>
      </c>
      <c r="J22" s="62" t="s">
        <v>0</v>
      </c>
      <c r="K22" s="26" t="s">
        <v>14</v>
      </c>
      <c r="L22" s="27"/>
      <c r="M22" s="27"/>
      <c r="N22" s="41" t="s">
        <v>69</v>
      </c>
    </row>
    <row r="23" spans="2:20" ht="30" customHeight="1" x14ac:dyDescent="0.25">
      <c r="B23" s="60"/>
      <c r="C23" s="98" t="s">
        <v>85</v>
      </c>
      <c r="D23" s="130">
        <v>1</v>
      </c>
      <c r="E23" s="136">
        <v>1</v>
      </c>
      <c r="F23" s="136">
        <v>1</v>
      </c>
      <c r="G23" s="63">
        <v>3570</v>
      </c>
      <c r="H23" s="63">
        <v>9729.84</v>
      </c>
      <c r="I23" s="58" t="s">
        <v>19</v>
      </c>
      <c r="J23" s="62" t="s">
        <v>1</v>
      </c>
      <c r="K23" s="58" t="s">
        <v>6</v>
      </c>
      <c r="L23" s="64"/>
      <c r="M23" s="58" t="s">
        <v>191</v>
      </c>
      <c r="N23" s="65"/>
    </row>
    <row r="24" spans="2:20" ht="30" customHeight="1" x14ac:dyDescent="0.25">
      <c r="B24" s="60"/>
      <c r="C24" s="61" t="s">
        <v>35</v>
      </c>
      <c r="D24" s="138">
        <v>3</v>
      </c>
      <c r="E24" s="136">
        <v>3</v>
      </c>
      <c r="F24" s="136">
        <v>3</v>
      </c>
      <c r="G24" s="63">
        <v>3570</v>
      </c>
      <c r="H24" s="63">
        <v>7889.88</v>
      </c>
      <c r="I24" s="58" t="s">
        <v>13</v>
      </c>
      <c r="J24" s="62" t="s">
        <v>1</v>
      </c>
      <c r="K24" s="58" t="s">
        <v>14</v>
      </c>
      <c r="L24" s="62"/>
      <c r="M24" s="62"/>
      <c r="N24" s="85"/>
    </row>
    <row r="25" spans="2:20" ht="30" customHeight="1" x14ac:dyDescent="0.25">
      <c r="B25" s="60"/>
      <c r="C25" s="61" t="s">
        <v>35</v>
      </c>
      <c r="D25" s="130">
        <v>2</v>
      </c>
      <c r="E25" s="136">
        <v>2</v>
      </c>
      <c r="F25" s="136">
        <v>2</v>
      </c>
      <c r="G25" s="63">
        <v>3570</v>
      </c>
      <c r="H25" s="63">
        <v>8654.880000000001</v>
      </c>
      <c r="I25" s="58" t="s">
        <v>13</v>
      </c>
      <c r="J25" s="62" t="s">
        <v>1</v>
      </c>
      <c r="K25" s="58" t="s">
        <v>14</v>
      </c>
      <c r="L25" s="62"/>
      <c r="M25" s="62"/>
      <c r="N25" s="41" t="s">
        <v>69</v>
      </c>
    </row>
    <row r="26" spans="2:20" ht="30" customHeight="1" x14ac:dyDescent="0.25">
      <c r="B26" s="60"/>
      <c r="C26" s="98" t="s">
        <v>86</v>
      </c>
      <c r="D26" s="130">
        <v>1</v>
      </c>
      <c r="E26" s="136">
        <v>1</v>
      </c>
      <c r="F26" s="136">
        <v>1</v>
      </c>
      <c r="G26" s="63">
        <v>2682.48</v>
      </c>
      <c r="H26" s="63">
        <v>9660.7200000000012</v>
      </c>
      <c r="I26" s="58" t="s">
        <v>19</v>
      </c>
      <c r="J26" s="62" t="s">
        <v>2</v>
      </c>
      <c r="K26" s="58" t="s">
        <v>6</v>
      </c>
      <c r="L26" s="64"/>
      <c r="M26" s="62" t="s">
        <v>192</v>
      </c>
      <c r="N26" s="65"/>
    </row>
    <row r="27" spans="2:20" ht="30" customHeight="1" x14ac:dyDescent="0.25">
      <c r="B27" s="60"/>
      <c r="C27" s="98" t="s">
        <v>86</v>
      </c>
      <c r="D27" s="130">
        <v>1</v>
      </c>
      <c r="E27" s="136">
        <v>1</v>
      </c>
      <c r="F27" s="136">
        <v>1</v>
      </c>
      <c r="G27" s="63">
        <v>2682.48</v>
      </c>
      <c r="H27" s="63">
        <v>9660.7200000000012</v>
      </c>
      <c r="I27" s="58" t="s">
        <v>19</v>
      </c>
      <c r="J27" s="62" t="s">
        <v>2</v>
      </c>
      <c r="K27" s="58" t="s">
        <v>6</v>
      </c>
      <c r="L27" s="64"/>
      <c r="M27" s="62" t="s">
        <v>192</v>
      </c>
      <c r="N27" s="65"/>
    </row>
    <row r="28" spans="2:20" ht="30" customHeight="1" x14ac:dyDescent="0.25">
      <c r="B28" s="60"/>
      <c r="C28" s="61" t="s">
        <v>36</v>
      </c>
      <c r="D28" s="130">
        <v>2</v>
      </c>
      <c r="E28" s="136">
        <v>2</v>
      </c>
      <c r="F28" s="136">
        <v>2</v>
      </c>
      <c r="G28" s="63">
        <v>2682.48</v>
      </c>
      <c r="H28" s="63">
        <v>7820.76</v>
      </c>
      <c r="I28" s="58" t="s">
        <v>13</v>
      </c>
      <c r="J28" s="62" t="s">
        <v>2</v>
      </c>
      <c r="K28" s="58" t="s">
        <v>14</v>
      </c>
      <c r="L28" s="62"/>
      <c r="M28" s="62"/>
      <c r="N28" s="85" t="s">
        <v>15</v>
      </c>
      <c r="P28" s="45"/>
    </row>
    <row r="29" spans="2:20" ht="30" customHeight="1" x14ac:dyDescent="0.25">
      <c r="B29" s="60"/>
      <c r="C29" s="61" t="s">
        <v>36</v>
      </c>
      <c r="D29" s="130">
        <v>1</v>
      </c>
      <c r="E29" s="136">
        <v>1</v>
      </c>
      <c r="F29" s="136">
        <v>1</v>
      </c>
      <c r="G29" s="63">
        <v>2682.48</v>
      </c>
      <c r="H29" s="63">
        <v>8096.2800000000007</v>
      </c>
      <c r="I29" s="58" t="s">
        <v>13</v>
      </c>
      <c r="J29" s="62" t="s">
        <v>2</v>
      </c>
      <c r="K29" s="58" t="s">
        <v>14</v>
      </c>
      <c r="L29" s="62"/>
      <c r="M29" s="62"/>
      <c r="N29" s="85" t="s">
        <v>49</v>
      </c>
    </row>
    <row r="30" spans="2:20" ht="30" customHeight="1" x14ac:dyDescent="0.25">
      <c r="B30" s="60"/>
      <c r="C30" s="61" t="s">
        <v>36</v>
      </c>
      <c r="D30" s="130">
        <v>15</v>
      </c>
      <c r="E30" s="136">
        <v>15</v>
      </c>
      <c r="F30" s="136">
        <v>15</v>
      </c>
      <c r="G30" s="63">
        <v>2682.48</v>
      </c>
      <c r="H30" s="63">
        <v>7820.76</v>
      </c>
      <c r="I30" s="58" t="s">
        <v>13</v>
      </c>
      <c r="J30" s="62" t="s">
        <v>2</v>
      </c>
      <c r="K30" s="58" t="s">
        <v>14</v>
      </c>
      <c r="L30" s="62"/>
      <c r="M30" s="62"/>
      <c r="N30" s="85"/>
    </row>
    <row r="31" spans="2:20" ht="30" customHeight="1" thickBot="1" x14ac:dyDescent="0.3">
      <c r="B31" s="66"/>
      <c r="C31" s="67" t="s">
        <v>36</v>
      </c>
      <c r="D31" s="131">
        <v>5</v>
      </c>
      <c r="E31" s="212">
        <v>5</v>
      </c>
      <c r="F31" s="212">
        <v>5</v>
      </c>
      <c r="G31" s="69">
        <v>2682.48</v>
      </c>
      <c r="H31" s="69">
        <v>9732.7199999999993</v>
      </c>
      <c r="I31" s="70" t="s">
        <v>13</v>
      </c>
      <c r="J31" s="68" t="s">
        <v>2</v>
      </c>
      <c r="K31" s="70" t="s">
        <v>14</v>
      </c>
      <c r="L31" s="68"/>
      <c r="M31" s="68"/>
      <c r="N31" s="42" t="s">
        <v>69</v>
      </c>
    </row>
    <row r="32" spans="2:20" ht="30" customHeight="1" thickBot="1" x14ac:dyDescent="0.3"/>
    <row r="33" spans="2:14" ht="30" customHeight="1" thickBot="1" x14ac:dyDescent="0.3">
      <c r="B33" s="397" t="s">
        <v>18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9"/>
    </row>
    <row r="34" spans="2:14" ht="30" customHeight="1" x14ac:dyDescent="0.25">
      <c r="B34" s="14" t="s">
        <v>3</v>
      </c>
      <c r="C34" s="1" t="s">
        <v>4</v>
      </c>
      <c r="D34" s="16" t="s">
        <v>94</v>
      </c>
      <c r="E34" s="214" t="s">
        <v>95</v>
      </c>
      <c r="F34" s="214" t="s">
        <v>168</v>
      </c>
      <c r="G34" s="1" t="s">
        <v>5</v>
      </c>
      <c r="H34" s="1" t="s">
        <v>6</v>
      </c>
      <c r="I34" s="10" t="s">
        <v>7</v>
      </c>
      <c r="J34" s="1" t="s">
        <v>8</v>
      </c>
      <c r="K34" s="10" t="s">
        <v>9</v>
      </c>
      <c r="L34" s="1" t="s">
        <v>10</v>
      </c>
      <c r="M34" s="1" t="s">
        <v>11</v>
      </c>
      <c r="N34" s="13" t="s">
        <v>12</v>
      </c>
    </row>
    <row r="35" spans="2:14" ht="30" customHeight="1" x14ac:dyDescent="0.25">
      <c r="B35" s="52"/>
      <c r="C35" s="53" t="s">
        <v>87</v>
      </c>
      <c r="D35" s="129">
        <v>1</v>
      </c>
      <c r="E35" s="135">
        <v>1</v>
      </c>
      <c r="F35" s="135">
        <v>1</v>
      </c>
      <c r="G35" s="55">
        <v>4199.16</v>
      </c>
      <c r="H35" s="55">
        <v>10134.719999999999</v>
      </c>
      <c r="I35" s="56" t="s">
        <v>19</v>
      </c>
      <c r="J35" s="54" t="s">
        <v>0</v>
      </c>
      <c r="K35" s="56" t="s">
        <v>6</v>
      </c>
      <c r="L35" s="57"/>
      <c r="M35" s="58" t="s">
        <v>193</v>
      </c>
      <c r="N35" s="59"/>
    </row>
    <row r="36" spans="2:14" ht="30" customHeight="1" x14ac:dyDescent="0.25">
      <c r="B36" s="60"/>
      <c r="C36" s="61" t="s">
        <v>37</v>
      </c>
      <c r="D36" s="86">
        <v>8</v>
      </c>
      <c r="E36" s="119">
        <v>8</v>
      </c>
      <c r="F36" s="119">
        <v>8</v>
      </c>
      <c r="G36" s="63">
        <v>4199.16</v>
      </c>
      <c r="H36" s="63">
        <v>8295</v>
      </c>
      <c r="I36" s="58" t="s">
        <v>13</v>
      </c>
      <c r="J36" s="62" t="s">
        <v>0</v>
      </c>
      <c r="K36" s="58" t="s">
        <v>14</v>
      </c>
      <c r="L36" s="64"/>
      <c r="M36" s="64"/>
      <c r="N36" s="65"/>
    </row>
    <row r="37" spans="2:14" ht="15.75" thickBot="1" x14ac:dyDescent="0.3">
      <c r="B37" s="66"/>
      <c r="C37" s="67" t="s">
        <v>38</v>
      </c>
      <c r="D37" s="91">
        <v>16</v>
      </c>
      <c r="E37" s="120">
        <v>16</v>
      </c>
      <c r="F37" s="120">
        <v>16</v>
      </c>
      <c r="G37" s="69">
        <v>3570</v>
      </c>
      <c r="H37" s="69">
        <v>7889.88</v>
      </c>
      <c r="I37" s="70" t="s">
        <v>13</v>
      </c>
      <c r="J37" s="68" t="s">
        <v>1</v>
      </c>
      <c r="K37" s="70" t="s">
        <v>14</v>
      </c>
      <c r="L37" s="68"/>
      <c r="M37" s="68"/>
      <c r="N37" s="99"/>
    </row>
    <row r="39" spans="2:14" x14ac:dyDescent="0.25">
      <c r="E39"/>
      <c r="F39"/>
      <c r="G39" s="4" t="s">
        <v>210</v>
      </c>
      <c r="H39" s="232">
        <v>3470</v>
      </c>
      <c r="I39" s="213">
        <f>H39/SUM(F35:F37)</f>
        <v>138.80000000000001</v>
      </c>
      <c r="J39" s="12" t="s">
        <v>96</v>
      </c>
    </row>
    <row r="40" spans="2:14" x14ac:dyDescent="0.25">
      <c r="E40" s="140"/>
      <c r="F40" s="140"/>
      <c r="G40" s="4"/>
      <c r="H40" s="137"/>
      <c r="I40" s="141"/>
    </row>
    <row r="41" spans="2:14" x14ac:dyDescent="0.25">
      <c r="E41" s="140" t="s">
        <v>213</v>
      </c>
      <c r="F41" s="140" t="s">
        <v>213</v>
      </c>
      <c r="G41" s="4">
        <f>+SUM(F7:F16)</f>
        <v>62</v>
      </c>
      <c r="H41" s="137">
        <f>+G41/$G$44</f>
        <v>0.63265306122448983</v>
      </c>
      <c r="I41" s="141"/>
      <c r="J41" s="396" t="s">
        <v>223</v>
      </c>
      <c r="K41" s="396"/>
      <c r="L41" s="396"/>
      <c r="M41" s="396"/>
    </row>
    <row r="42" spans="2:14" x14ac:dyDescent="0.25">
      <c r="E42" s="140" t="s">
        <v>214</v>
      </c>
      <c r="F42" s="140" t="s">
        <v>214</v>
      </c>
      <c r="G42" s="4">
        <f>+SUM(F20:F25)</f>
        <v>11</v>
      </c>
      <c r="H42" s="137">
        <f t="shared" ref="H42:H43" si="2">+G42/$G$44</f>
        <v>0.11224489795918367</v>
      </c>
      <c r="I42" s="141"/>
      <c r="J42" s="179" t="s">
        <v>0</v>
      </c>
      <c r="K42" s="179" t="s">
        <v>1</v>
      </c>
      <c r="L42" s="179" t="s">
        <v>2</v>
      </c>
      <c r="M42" s="179" t="s">
        <v>99</v>
      </c>
    </row>
    <row r="43" spans="2:14" x14ac:dyDescent="0.25">
      <c r="E43" s="140" t="s">
        <v>215</v>
      </c>
      <c r="F43" s="140" t="s">
        <v>215</v>
      </c>
      <c r="G43" s="4">
        <f>+SUM(F35:F37)</f>
        <v>25</v>
      </c>
      <c r="H43" s="137">
        <f t="shared" si="2"/>
        <v>0.25510204081632654</v>
      </c>
      <c r="I43" s="213"/>
      <c r="J43" s="230">
        <f>+F7+F8+F11+F12+F13+F20+F21+F22+F35+F36</f>
        <v>35</v>
      </c>
      <c r="K43" s="230">
        <f>+F9+F14+F16+F23+F24+F37+F25</f>
        <v>62</v>
      </c>
      <c r="L43" s="229">
        <f>+SUM(F26:F31)</f>
        <v>25</v>
      </c>
      <c r="M43" s="229">
        <f>+SUM(J43:L43)</f>
        <v>122</v>
      </c>
    </row>
    <row r="44" spans="2:14" x14ac:dyDescent="0.25">
      <c r="E44"/>
      <c r="F44"/>
      <c r="G44" s="213">
        <f>+SUM(G41:G43)</f>
        <v>98</v>
      </c>
    </row>
  </sheetData>
  <mergeCells count="6">
    <mergeCell ref="Q5:T5"/>
    <mergeCell ref="J41:M41"/>
    <mergeCell ref="B33:N33"/>
    <mergeCell ref="B2:N2"/>
    <mergeCell ref="B4:N4"/>
    <mergeCell ref="B18:N18"/>
  </mergeCells>
  <phoneticPr fontId="8" type="noConversion"/>
  <pageMargins left="0.7" right="0.7" top="0.75" bottom="0.75" header="0.3" footer="0.3"/>
  <pageSetup paperSize="9" scale="32" orientation="landscape" r:id="rId1"/>
  <ignoredErrors>
    <ignoredError sqref="G42 L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F4EE-58D6-495D-98A0-A6F4E39A1F7E}">
  <sheetPr>
    <pageSetUpPr fitToPage="1"/>
  </sheetPr>
  <dimension ref="B1:T63"/>
  <sheetViews>
    <sheetView tabSelected="1" zoomScale="65" zoomScaleNormal="65" workbookViewId="0">
      <selection activeCell="K21" sqref="K21"/>
    </sheetView>
  </sheetViews>
  <sheetFormatPr defaultColWidth="9.140625" defaultRowHeight="15" x14ac:dyDescent="0.25"/>
  <cols>
    <col min="1" max="1" width="5.5703125" style="4" customWidth="1"/>
    <col min="2" max="2" width="17.7109375" style="4" customWidth="1"/>
    <col min="3" max="3" width="98.7109375" style="4" customWidth="1"/>
    <col min="4" max="4" width="19.7109375" style="4" hidden="1" customWidth="1"/>
    <col min="5" max="5" width="19.7109375" style="4" customWidth="1"/>
    <col min="6" max="6" width="19.7109375" style="12" customWidth="1"/>
    <col min="7" max="7" width="11.7109375" style="4" customWidth="1"/>
    <col min="8" max="8" width="11.140625" style="4" customWidth="1"/>
    <col min="9" max="9" width="19.7109375" style="4" customWidth="1"/>
    <col min="10" max="10" width="9.140625" style="4"/>
    <col min="11" max="11" width="14.7109375" style="4" customWidth="1"/>
    <col min="12" max="12" width="16.5703125" style="5" customWidth="1"/>
    <col min="13" max="13" width="36.7109375" style="5" customWidth="1"/>
    <col min="14" max="14" width="19.28515625" style="5" customWidth="1"/>
    <col min="15" max="15" width="4.7109375" style="4" customWidth="1"/>
    <col min="16" max="16" width="57" style="4" customWidth="1"/>
    <col min="17" max="17" width="9.42578125" style="4" bestFit="1" customWidth="1"/>
    <col min="18" max="16384" width="9.140625" style="4"/>
  </cols>
  <sheetData>
    <row r="1" spans="2:20" ht="15.75" thickBot="1" x14ac:dyDescent="0.3"/>
    <row r="2" spans="2:20" ht="23.25" customHeight="1" thickBot="1" x14ac:dyDescent="0.3">
      <c r="B2" s="411" t="s">
        <v>29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3"/>
      <c r="Q2" s="404" t="s">
        <v>98</v>
      </c>
      <c r="R2" s="404"/>
      <c r="S2" s="404"/>
      <c r="T2" s="404"/>
    </row>
    <row r="3" spans="2:20" ht="15.75" thickBot="1" x14ac:dyDescent="0.3">
      <c r="B3" s="414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6"/>
      <c r="Q3" s="174" t="s">
        <v>0</v>
      </c>
      <c r="R3" s="174" t="s">
        <v>1</v>
      </c>
      <c r="S3" s="174" t="s">
        <v>2</v>
      </c>
      <c r="T3" s="174" t="s">
        <v>99</v>
      </c>
    </row>
    <row r="4" spans="2:20" ht="30.6" customHeight="1" thickBot="1" x14ac:dyDescent="0.3">
      <c r="B4" s="397" t="s">
        <v>40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9"/>
      <c r="P4" s="175" t="s">
        <v>132</v>
      </c>
      <c r="Q4" s="176">
        <v>3</v>
      </c>
      <c r="R4" s="176">
        <v>5</v>
      </c>
      <c r="S4" s="176">
        <v>2</v>
      </c>
      <c r="T4" s="177">
        <f t="shared" ref="T4:T5" si="0">Q4+R4+S4</f>
        <v>10</v>
      </c>
    </row>
    <row r="5" spans="2:20" ht="27" customHeight="1" x14ac:dyDescent="0.25">
      <c r="B5" s="21" t="s">
        <v>3</v>
      </c>
      <c r="C5" s="16" t="s">
        <v>4</v>
      </c>
      <c r="D5" s="211" t="s">
        <v>94</v>
      </c>
      <c r="E5" s="211" t="s">
        <v>95</v>
      </c>
      <c r="F5" s="211" t="s">
        <v>168</v>
      </c>
      <c r="G5" s="16" t="s">
        <v>5</v>
      </c>
      <c r="H5" s="16" t="s">
        <v>6</v>
      </c>
      <c r="I5" s="16" t="s">
        <v>7</v>
      </c>
      <c r="J5" s="16" t="s">
        <v>8</v>
      </c>
      <c r="K5" s="22" t="s">
        <v>9</v>
      </c>
      <c r="L5" s="16" t="s">
        <v>10</v>
      </c>
      <c r="M5" s="16" t="s">
        <v>11</v>
      </c>
      <c r="N5" s="23" t="s">
        <v>12</v>
      </c>
      <c r="P5" s="175" t="s">
        <v>100</v>
      </c>
      <c r="Q5" s="176">
        <v>15</v>
      </c>
      <c r="R5" s="176">
        <v>26</v>
      </c>
      <c r="S5" s="176">
        <v>7</v>
      </c>
      <c r="T5" s="177">
        <f t="shared" si="0"/>
        <v>48</v>
      </c>
    </row>
    <row r="6" spans="2:20" ht="30" customHeight="1" x14ac:dyDescent="0.25">
      <c r="B6" s="33"/>
      <c r="C6" s="111" t="s">
        <v>27</v>
      </c>
      <c r="D6" s="117">
        <v>3</v>
      </c>
      <c r="E6" s="117">
        <v>3</v>
      </c>
      <c r="F6" s="117">
        <v>3</v>
      </c>
      <c r="G6" s="55">
        <v>4199.16</v>
      </c>
      <c r="H6" s="55">
        <v>8295</v>
      </c>
      <c r="I6" s="56" t="s">
        <v>13</v>
      </c>
      <c r="J6" s="54" t="s">
        <v>0</v>
      </c>
      <c r="K6" s="56" t="s">
        <v>14</v>
      </c>
      <c r="L6" s="57"/>
      <c r="M6" s="57"/>
      <c r="N6" s="59"/>
      <c r="P6" s="175" t="s">
        <v>133</v>
      </c>
      <c r="Q6" s="176">
        <v>4</v>
      </c>
      <c r="R6" s="176">
        <v>6</v>
      </c>
      <c r="S6" s="176">
        <v>2</v>
      </c>
      <c r="T6" s="177">
        <f t="shared" ref="T6:T13" si="1">Q6+R6+S6</f>
        <v>12</v>
      </c>
    </row>
    <row r="7" spans="2:20" ht="30" customHeight="1" x14ac:dyDescent="0.25">
      <c r="B7" s="271"/>
      <c r="C7" s="272" t="s">
        <v>28</v>
      </c>
      <c r="D7" s="273">
        <v>5</v>
      </c>
      <c r="E7" s="273">
        <v>5</v>
      </c>
      <c r="F7" s="273">
        <v>5</v>
      </c>
      <c r="G7" s="122">
        <v>3570</v>
      </c>
      <c r="H7" s="122">
        <v>7889.88</v>
      </c>
      <c r="I7" s="274" t="s">
        <v>13</v>
      </c>
      <c r="J7" s="275" t="s">
        <v>1</v>
      </c>
      <c r="K7" s="274" t="s">
        <v>14</v>
      </c>
      <c r="L7" s="112"/>
      <c r="M7" s="112"/>
      <c r="N7" s="276"/>
      <c r="P7" s="175" t="s">
        <v>134</v>
      </c>
      <c r="Q7" s="176">
        <v>8</v>
      </c>
      <c r="R7" s="176">
        <v>16</v>
      </c>
      <c r="S7" s="176">
        <v>7</v>
      </c>
      <c r="T7" s="177">
        <f t="shared" si="1"/>
        <v>31</v>
      </c>
    </row>
    <row r="8" spans="2:20" ht="30" customHeight="1" x14ac:dyDescent="0.25">
      <c r="B8" s="282"/>
      <c r="C8" s="328" t="s">
        <v>247</v>
      </c>
      <c r="D8" s="283"/>
      <c r="E8" s="283"/>
      <c r="F8" s="283"/>
      <c r="G8" s="284"/>
      <c r="H8" s="284"/>
      <c r="I8" s="285"/>
      <c r="J8" s="286"/>
      <c r="K8" s="285"/>
      <c r="L8" s="287"/>
      <c r="M8" s="287"/>
      <c r="N8" s="288"/>
      <c r="P8" s="175" t="s">
        <v>104</v>
      </c>
      <c r="Q8" s="176">
        <v>6</v>
      </c>
      <c r="R8" s="176">
        <v>12</v>
      </c>
      <c r="S8" s="176">
        <v>3</v>
      </c>
      <c r="T8" s="177">
        <f t="shared" si="1"/>
        <v>21</v>
      </c>
    </row>
    <row r="9" spans="2:20" ht="30" customHeight="1" x14ac:dyDescent="0.25">
      <c r="B9" s="40"/>
      <c r="C9" s="277" t="s">
        <v>207</v>
      </c>
      <c r="D9" s="278">
        <v>1</v>
      </c>
      <c r="E9" s="278">
        <v>1</v>
      </c>
      <c r="F9" s="278">
        <v>1</v>
      </c>
      <c r="G9" s="105">
        <v>4199.16</v>
      </c>
      <c r="H9" s="105">
        <v>10134.719999999999</v>
      </c>
      <c r="I9" s="106" t="s">
        <v>19</v>
      </c>
      <c r="J9" s="104" t="s">
        <v>0</v>
      </c>
      <c r="K9" s="106" t="s">
        <v>6</v>
      </c>
      <c r="L9" s="107"/>
      <c r="M9" s="106" t="s">
        <v>194</v>
      </c>
      <c r="N9" s="100"/>
      <c r="P9" s="175" t="s">
        <v>103</v>
      </c>
      <c r="Q9" s="176">
        <v>4</v>
      </c>
      <c r="R9" s="176">
        <v>8</v>
      </c>
      <c r="S9" s="176">
        <v>4</v>
      </c>
      <c r="T9" s="177">
        <f t="shared" si="1"/>
        <v>16</v>
      </c>
    </row>
    <row r="10" spans="2:20" ht="30" customHeight="1" x14ac:dyDescent="0.25">
      <c r="B10" s="18"/>
      <c r="C10" s="195" t="s">
        <v>208</v>
      </c>
      <c r="D10" s="119">
        <v>18</v>
      </c>
      <c r="E10" s="119">
        <v>18</v>
      </c>
      <c r="F10" s="132">
        <v>19</v>
      </c>
      <c r="G10" s="63">
        <v>4199.16</v>
      </c>
      <c r="H10" s="63">
        <v>8295</v>
      </c>
      <c r="I10" s="58" t="s">
        <v>13</v>
      </c>
      <c r="J10" s="62" t="s">
        <v>0</v>
      </c>
      <c r="K10" s="58" t="s">
        <v>14</v>
      </c>
      <c r="L10" s="64"/>
      <c r="M10" s="58"/>
      <c r="N10" s="65"/>
      <c r="P10" s="175" t="s">
        <v>105</v>
      </c>
      <c r="Q10" s="176">
        <v>4</v>
      </c>
      <c r="R10" s="176">
        <v>6</v>
      </c>
      <c r="S10" s="176">
        <v>1</v>
      </c>
      <c r="T10" s="177">
        <f t="shared" si="1"/>
        <v>11</v>
      </c>
    </row>
    <row r="11" spans="2:20" ht="30" customHeight="1" x14ac:dyDescent="0.25">
      <c r="B11" s="271"/>
      <c r="C11" s="279" t="s">
        <v>209</v>
      </c>
      <c r="D11" s="280">
        <v>31</v>
      </c>
      <c r="E11" s="280">
        <v>31</v>
      </c>
      <c r="F11" s="375">
        <v>30</v>
      </c>
      <c r="G11" s="122">
        <v>3570</v>
      </c>
      <c r="H11" s="122">
        <v>7889.88</v>
      </c>
      <c r="I11" s="274" t="s">
        <v>13</v>
      </c>
      <c r="J11" s="275" t="s">
        <v>1</v>
      </c>
      <c r="K11" s="274" t="s">
        <v>14</v>
      </c>
      <c r="L11" s="112"/>
      <c r="M11" s="274"/>
      <c r="N11" s="276"/>
      <c r="P11" s="175" t="s">
        <v>135</v>
      </c>
      <c r="Q11" s="176">
        <v>6</v>
      </c>
      <c r="R11" s="176">
        <v>2</v>
      </c>
      <c r="S11" s="176">
        <v>3</v>
      </c>
      <c r="T11" s="177">
        <f t="shared" si="1"/>
        <v>11</v>
      </c>
    </row>
    <row r="12" spans="2:20" ht="30" customHeight="1" x14ac:dyDescent="0.25">
      <c r="B12" s="282"/>
      <c r="C12" s="328" t="s">
        <v>229</v>
      </c>
      <c r="D12" s="283"/>
      <c r="E12" s="283"/>
      <c r="F12" s="283"/>
      <c r="G12" s="284"/>
      <c r="H12" s="284"/>
      <c r="I12" s="285"/>
      <c r="J12" s="286"/>
      <c r="K12" s="285"/>
      <c r="L12" s="287"/>
      <c r="M12" s="287"/>
      <c r="N12" s="288"/>
      <c r="P12" s="175" t="s">
        <v>107</v>
      </c>
      <c r="Q12" s="176">
        <v>1</v>
      </c>
      <c r="R12" s="176">
        <v>3</v>
      </c>
      <c r="S12" s="176">
        <v>2</v>
      </c>
      <c r="T12" s="177">
        <f t="shared" si="1"/>
        <v>6</v>
      </c>
    </row>
    <row r="13" spans="2:20" ht="30" customHeight="1" x14ac:dyDescent="0.25">
      <c r="B13" s="40"/>
      <c r="C13" s="103" t="s">
        <v>73</v>
      </c>
      <c r="D13" s="278">
        <v>1</v>
      </c>
      <c r="E13" s="278">
        <v>1</v>
      </c>
      <c r="F13" s="278">
        <v>1</v>
      </c>
      <c r="G13" s="105">
        <v>4199.16</v>
      </c>
      <c r="H13" s="105">
        <v>10134.719999999999</v>
      </c>
      <c r="I13" s="106" t="s">
        <v>19</v>
      </c>
      <c r="J13" s="104" t="s">
        <v>0</v>
      </c>
      <c r="K13" s="106" t="s">
        <v>6</v>
      </c>
      <c r="L13" s="107"/>
      <c r="M13" s="106" t="s">
        <v>195</v>
      </c>
      <c r="N13" s="100"/>
      <c r="P13" s="175" t="s">
        <v>108</v>
      </c>
      <c r="Q13" s="176">
        <v>1</v>
      </c>
      <c r="R13" s="176">
        <v>1</v>
      </c>
      <c r="S13" s="176">
        <v>0</v>
      </c>
      <c r="T13" s="177">
        <f t="shared" si="1"/>
        <v>2</v>
      </c>
    </row>
    <row r="14" spans="2:20" ht="30" customHeight="1" x14ac:dyDescent="0.25">
      <c r="B14" s="18"/>
      <c r="C14" s="61" t="s">
        <v>20</v>
      </c>
      <c r="D14" s="119">
        <v>6</v>
      </c>
      <c r="E14" s="119">
        <v>6</v>
      </c>
      <c r="F14" s="119">
        <v>6</v>
      </c>
      <c r="G14" s="63">
        <v>4199.16</v>
      </c>
      <c r="H14" s="63">
        <v>8295</v>
      </c>
      <c r="I14" s="58" t="s">
        <v>13</v>
      </c>
      <c r="J14" s="62" t="s">
        <v>0</v>
      </c>
      <c r="K14" s="58" t="s">
        <v>14</v>
      </c>
      <c r="L14" s="62"/>
      <c r="M14" s="62"/>
      <c r="N14" s="85" t="s">
        <v>15</v>
      </c>
      <c r="P14" s="270" t="s">
        <v>99</v>
      </c>
      <c r="Q14" s="177">
        <f>SUM(Q3:Q13)</f>
        <v>52</v>
      </c>
      <c r="R14" s="177">
        <f>SUM(R3:R13)</f>
        <v>85</v>
      </c>
      <c r="S14" s="177">
        <f>SUM(S3:S13)</f>
        <v>31</v>
      </c>
      <c r="T14" s="177">
        <f>SUM(T3:T13)</f>
        <v>168</v>
      </c>
    </row>
    <row r="15" spans="2:20" ht="30" customHeight="1" x14ac:dyDescent="0.25">
      <c r="B15" s="18"/>
      <c r="C15" s="61" t="s">
        <v>20</v>
      </c>
      <c r="D15" s="119">
        <v>2</v>
      </c>
      <c r="E15" s="119">
        <v>2</v>
      </c>
      <c r="F15" s="119">
        <v>2</v>
      </c>
      <c r="G15" s="63">
        <v>4199.16</v>
      </c>
      <c r="H15" s="63">
        <v>8570.64</v>
      </c>
      <c r="I15" s="58" t="s">
        <v>13</v>
      </c>
      <c r="J15" s="62" t="s">
        <v>0</v>
      </c>
      <c r="K15" s="58" t="s">
        <v>14</v>
      </c>
      <c r="L15" s="62"/>
      <c r="M15" s="62"/>
      <c r="N15" s="85" t="s">
        <v>64</v>
      </c>
      <c r="Q15" s="44"/>
    </row>
    <row r="16" spans="2:20" ht="30" customHeight="1" x14ac:dyDescent="0.25">
      <c r="B16" s="18"/>
      <c r="C16" s="61" t="s">
        <v>21</v>
      </c>
      <c r="D16" s="119">
        <v>12</v>
      </c>
      <c r="E16" s="119">
        <v>12</v>
      </c>
      <c r="F16" s="119">
        <v>12</v>
      </c>
      <c r="G16" s="63">
        <v>3570</v>
      </c>
      <c r="H16" s="63">
        <v>7889.88</v>
      </c>
      <c r="I16" s="58" t="s">
        <v>13</v>
      </c>
      <c r="J16" s="62" t="s">
        <v>1</v>
      </c>
      <c r="K16" s="58" t="s">
        <v>14</v>
      </c>
      <c r="L16" s="62"/>
      <c r="M16" s="62"/>
      <c r="N16" s="85" t="s">
        <v>15</v>
      </c>
      <c r="P16" s="294" t="s">
        <v>222</v>
      </c>
      <c r="Q16" s="252">
        <v>2</v>
      </c>
      <c r="R16" s="252">
        <v>3</v>
      </c>
      <c r="S16" s="252">
        <v>1</v>
      </c>
    </row>
    <row r="17" spans="2:20" ht="30" customHeight="1" thickBot="1" x14ac:dyDescent="0.3">
      <c r="B17" s="18"/>
      <c r="C17" s="61" t="s">
        <v>21</v>
      </c>
      <c r="D17" s="119">
        <v>4</v>
      </c>
      <c r="E17" s="119">
        <v>3</v>
      </c>
      <c r="F17" s="132">
        <v>4</v>
      </c>
      <c r="G17" s="63">
        <v>3570</v>
      </c>
      <c r="H17" s="63">
        <v>7889.88</v>
      </c>
      <c r="I17" s="58" t="s">
        <v>13</v>
      </c>
      <c r="J17" s="62" t="s">
        <v>1</v>
      </c>
      <c r="K17" s="58" t="s">
        <v>14</v>
      </c>
      <c r="L17" s="62"/>
      <c r="M17" s="62"/>
      <c r="N17" s="85"/>
    </row>
    <row r="18" spans="2:20" ht="30" customHeight="1" thickBot="1" x14ac:dyDescent="0.3">
      <c r="B18" s="31"/>
      <c r="C18" s="67" t="s">
        <v>21</v>
      </c>
      <c r="D18" s="120">
        <v>4</v>
      </c>
      <c r="E18" s="120">
        <v>5</v>
      </c>
      <c r="F18" s="133">
        <v>6</v>
      </c>
      <c r="G18" s="69">
        <v>3570</v>
      </c>
      <c r="H18" s="69">
        <v>8165.4000000000005</v>
      </c>
      <c r="I18" s="70" t="s">
        <v>13</v>
      </c>
      <c r="J18" s="68" t="s">
        <v>1</v>
      </c>
      <c r="K18" s="70" t="s">
        <v>14</v>
      </c>
      <c r="L18" s="68"/>
      <c r="M18" s="68"/>
      <c r="N18" s="99" t="s">
        <v>64</v>
      </c>
      <c r="Q18" s="257">
        <f>+Q14-Q16</f>
        <v>50</v>
      </c>
      <c r="R18" s="258">
        <f t="shared" ref="R18:S18" si="2">+R14-R16</f>
        <v>82</v>
      </c>
      <c r="S18" s="259">
        <f t="shared" si="2"/>
        <v>30</v>
      </c>
      <c r="T18" s="246">
        <f>+SUM(Q18:S18)</f>
        <v>162</v>
      </c>
    </row>
    <row r="19" spans="2:20" ht="30" customHeight="1" thickBot="1" x14ac:dyDescent="0.3"/>
    <row r="20" spans="2:20" ht="30" customHeight="1" thickBot="1" x14ac:dyDescent="0.3">
      <c r="B20" s="397" t="s">
        <v>17</v>
      </c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9"/>
    </row>
    <row r="21" spans="2:20" ht="30" customHeight="1" x14ac:dyDescent="0.25">
      <c r="B21" s="34" t="s">
        <v>3</v>
      </c>
      <c r="C21" s="35" t="s">
        <v>4</v>
      </c>
      <c r="D21" s="211" t="s">
        <v>94</v>
      </c>
      <c r="E21" s="211" t="s">
        <v>95</v>
      </c>
      <c r="F21" s="211" t="s">
        <v>168</v>
      </c>
      <c r="G21" s="35" t="s">
        <v>5</v>
      </c>
      <c r="H21" s="35" t="s">
        <v>6</v>
      </c>
      <c r="I21" s="35" t="s">
        <v>7</v>
      </c>
      <c r="J21" s="35" t="s">
        <v>8</v>
      </c>
      <c r="K21" s="36" t="s">
        <v>9</v>
      </c>
      <c r="L21" s="35" t="s">
        <v>10</v>
      </c>
      <c r="M21" s="35" t="s">
        <v>11</v>
      </c>
      <c r="N21" s="37" t="s">
        <v>12</v>
      </c>
    </row>
    <row r="22" spans="2:20" ht="30" customHeight="1" x14ac:dyDescent="0.25">
      <c r="B22" s="289"/>
      <c r="C22" s="328" t="s">
        <v>230</v>
      </c>
      <c r="D22" s="290"/>
      <c r="E22" s="290"/>
      <c r="F22" s="291"/>
      <c r="G22" s="290"/>
      <c r="H22" s="290"/>
      <c r="I22" s="290"/>
      <c r="J22" s="290"/>
      <c r="K22" s="292"/>
      <c r="L22" s="290"/>
      <c r="M22" s="290"/>
      <c r="N22" s="293"/>
    </row>
    <row r="23" spans="2:20" ht="30" customHeight="1" x14ac:dyDescent="0.25">
      <c r="B23" s="33"/>
      <c r="C23" s="53" t="s">
        <v>77</v>
      </c>
      <c r="D23" s="135">
        <v>1</v>
      </c>
      <c r="E23" s="135">
        <v>1</v>
      </c>
      <c r="F23" s="135">
        <v>1</v>
      </c>
      <c r="G23" s="55">
        <v>4199.16</v>
      </c>
      <c r="H23" s="55">
        <v>10441.68</v>
      </c>
      <c r="I23" s="56" t="s">
        <v>19</v>
      </c>
      <c r="J23" s="54" t="s">
        <v>0</v>
      </c>
      <c r="K23" s="56" t="s">
        <v>6</v>
      </c>
      <c r="L23" s="57"/>
      <c r="M23" s="56" t="s">
        <v>196</v>
      </c>
      <c r="N23" s="59"/>
    </row>
    <row r="24" spans="2:20" ht="30" customHeight="1" x14ac:dyDescent="0.25">
      <c r="B24" s="40"/>
      <c r="C24" s="108" t="s">
        <v>53</v>
      </c>
      <c r="D24" s="136">
        <v>2</v>
      </c>
      <c r="E24" s="136">
        <v>2</v>
      </c>
      <c r="F24" s="138">
        <v>1</v>
      </c>
      <c r="G24" s="63">
        <v>4199.16</v>
      </c>
      <c r="H24" s="63">
        <v>8295</v>
      </c>
      <c r="I24" s="58" t="s">
        <v>13</v>
      </c>
      <c r="J24" s="62" t="s">
        <v>0</v>
      </c>
      <c r="K24" s="26" t="s">
        <v>14</v>
      </c>
      <c r="L24" s="107"/>
      <c r="M24" s="106"/>
      <c r="N24" s="100"/>
    </row>
    <row r="25" spans="2:20" ht="30" customHeight="1" x14ac:dyDescent="0.25">
      <c r="B25" s="40"/>
      <c r="C25" s="98" t="s">
        <v>79</v>
      </c>
      <c r="D25" s="136">
        <v>1</v>
      </c>
      <c r="E25" s="136">
        <v>1</v>
      </c>
      <c r="F25" s="136">
        <v>1</v>
      </c>
      <c r="G25" s="63">
        <v>3570</v>
      </c>
      <c r="H25" s="63">
        <v>9729.84</v>
      </c>
      <c r="I25" s="58" t="s">
        <v>19</v>
      </c>
      <c r="J25" s="62" t="s">
        <v>1</v>
      </c>
      <c r="K25" s="58" t="s">
        <v>6</v>
      </c>
      <c r="L25" s="64"/>
      <c r="M25" s="58" t="s">
        <v>197</v>
      </c>
      <c r="N25" s="100"/>
    </row>
    <row r="26" spans="2:20" ht="30" customHeight="1" x14ac:dyDescent="0.25">
      <c r="B26" s="40"/>
      <c r="C26" s="61" t="s">
        <v>51</v>
      </c>
      <c r="D26" s="136">
        <v>3</v>
      </c>
      <c r="E26" s="136">
        <v>3</v>
      </c>
      <c r="F26" s="136">
        <v>3</v>
      </c>
      <c r="G26" s="63">
        <v>3570</v>
      </c>
      <c r="H26" s="63">
        <v>7889.88</v>
      </c>
      <c r="I26" s="58" t="s">
        <v>13</v>
      </c>
      <c r="J26" s="62" t="s">
        <v>1</v>
      </c>
      <c r="K26" s="58" t="s">
        <v>14</v>
      </c>
      <c r="L26" s="107"/>
      <c r="M26" s="106"/>
      <c r="N26" s="100"/>
    </row>
    <row r="27" spans="2:20" ht="30" customHeight="1" x14ac:dyDescent="0.25">
      <c r="B27" s="40"/>
      <c r="C27" s="98" t="s">
        <v>80</v>
      </c>
      <c r="D27" s="136">
        <v>1</v>
      </c>
      <c r="E27" s="136">
        <v>1</v>
      </c>
      <c r="F27" s="136">
        <v>1</v>
      </c>
      <c r="G27" s="63">
        <v>2682.48</v>
      </c>
      <c r="H27" s="63">
        <v>9660.7200000000012</v>
      </c>
      <c r="I27" s="58" t="s">
        <v>19</v>
      </c>
      <c r="J27" s="62" t="s">
        <v>2</v>
      </c>
      <c r="K27" s="58" t="s">
        <v>6</v>
      </c>
      <c r="L27" s="64"/>
      <c r="M27" s="62" t="s">
        <v>182</v>
      </c>
      <c r="N27" s="100"/>
    </row>
    <row r="28" spans="2:20" ht="30" customHeight="1" x14ac:dyDescent="0.25">
      <c r="B28" s="40"/>
      <c r="C28" s="61" t="s">
        <v>54</v>
      </c>
      <c r="D28" s="136">
        <v>3</v>
      </c>
      <c r="E28" s="136">
        <v>3</v>
      </c>
      <c r="F28" s="136">
        <v>3</v>
      </c>
      <c r="G28" s="63">
        <v>2682.48</v>
      </c>
      <c r="H28" s="63">
        <v>7820.76</v>
      </c>
      <c r="I28" s="58" t="s">
        <v>13</v>
      </c>
      <c r="J28" s="62" t="s">
        <v>2</v>
      </c>
      <c r="K28" s="58" t="s">
        <v>14</v>
      </c>
      <c r="L28" s="62"/>
      <c r="M28" s="62"/>
      <c r="N28" s="85" t="s">
        <v>15</v>
      </c>
    </row>
    <row r="29" spans="2:20" ht="30" customHeight="1" x14ac:dyDescent="0.25">
      <c r="B29" s="40"/>
      <c r="C29" s="61" t="s">
        <v>54</v>
      </c>
      <c r="D29" s="136">
        <v>1</v>
      </c>
      <c r="E29" s="136">
        <v>1</v>
      </c>
      <c r="F29" s="136">
        <v>1</v>
      </c>
      <c r="G29" s="63">
        <v>2682.48</v>
      </c>
      <c r="H29" s="63">
        <v>8096.2800000000007</v>
      </c>
      <c r="I29" s="58" t="s">
        <v>13</v>
      </c>
      <c r="J29" s="62" t="s">
        <v>2</v>
      </c>
      <c r="K29" s="58" t="s">
        <v>14</v>
      </c>
      <c r="L29" s="62"/>
      <c r="M29" s="62"/>
      <c r="N29" s="85" t="s">
        <v>64</v>
      </c>
    </row>
    <row r="30" spans="2:20" ht="30" customHeight="1" x14ac:dyDescent="0.25">
      <c r="B30" s="281"/>
      <c r="C30" s="272" t="s">
        <v>54</v>
      </c>
      <c r="D30" s="295">
        <v>22</v>
      </c>
      <c r="E30" s="295">
        <v>22</v>
      </c>
      <c r="F30" s="295">
        <v>22</v>
      </c>
      <c r="G30" s="122">
        <v>2682.48</v>
      </c>
      <c r="H30" s="122">
        <v>7820.76</v>
      </c>
      <c r="I30" s="274" t="s">
        <v>13</v>
      </c>
      <c r="J30" s="275" t="s">
        <v>2</v>
      </c>
      <c r="K30" s="274" t="s">
        <v>14</v>
      </c>
      <c r="L30" s="275"/>
      <c r="M30" s="275"/>
      <c r="N30" s="296"/>
    </row>
    <row r="31" spans="2:20" ht="30" customHeight="1" x14ac:dyDescent="0.25">
      <c r="B31" s="289"/>
      <c r="C31" s="328" t="s">
        <v>231</v>
      </c>
      <c r="D31" s="298"/>
      <c r="E31" s="298"/>
      <c r="F31" s="298"/>
      <c r="G31" s="299"/>
      <c r="H31" s="299"/>
      <c r="I31" s="300"/>
      <c r="J31" s="301"/>
      <c r="K31" s="300"/>
      <c r="L31" s="301"/>
      <c r="M31" s="301"/>
      <c r="N31" s="302"/>
    </row>
    <row r="32" spans="2:20" ht="30" customHeight="1" x14ac:dyDescent="0.25">
      <c r="B32" s="40"/>
      <c r="C32" s="103" t="s">
        <v>89</v>
      </c>
      <c r="D32" s="194">
        <v>1</v>
      </c>
      <c r="E32" s="194">
        <v>1</v>
      </c>
      <c r="F32" s="194">
        <v>1</v>
      </c>
      <c r="G32" s="105">
        <v>4199.16</v>
      </c>
      <c r="H32" s="105">
        <v>12353.880000000001</v>
      </c>
      <c r="I32" s="106" t="s">
        <v>19</v>
      </c>
      <c r="J32" s="104" t="s">
        <v>0</v>
      </c>
      <c r="K32" s="106" t="s">
        <v>6</v>
      </c>
      <c r="L32" s="107"/>
      <c r="M32" s="297" t="s">
        <v>183</v>
      </c>
      <c r="N32" s="100"/>
    </row>
    <row r="33" spans="2:14" ht="30" customHeight="1" x14ac:dyDescent="0.25">
      <c r="B33" s="29"/>
      <c r="C33" s="108" t="s">
        <v>22</v>
      </c>
      <c r="D33" s="136">
        <v>5</v>
      </c>
      <c r="E33" s="136">
        <v>5</v>
      </c>
      <c r="F33" s="136">
        <v>5</v>
      </c>
      <c r="G33" s="63">
        <v>4199.16</v>
      </c>
      <c r="H33" s="63">
        <v>10207.200000000001</v>
      </c>
      <c r="I33" s="58" t="s">
        <v>13</v>
      </c>
      <c r="J33" s="62" t="s">
        <v>0</v>
      </c>
      <c r="K33" s="26" t="s">
        <v>14</v>
      </c>
      <c r="L33" s="27"/>
      <c r="M33" s="27"/>
      <c r="N33" s="28"/>
    </row>
    <row r="34" spans="2:14" ht="30" customHeight="1" x14ac:dyDescent="0.25">
      <c r="B34" s="18"/>
      <c r="C34" s="61" t="s">
        <v>23</v>
      </c>
      <c r="D34" s="136">
        <v>2</v>
      </c>
      <c r="E34" s="136">
        <v>2</v>
      </c>
      <c r="F34" s="136">
        <v>2</v>
      </c>
      <c r="G34" s="63">
        <v>3570</v>
      </c>
      <c r="H34" s="63">
        <v>8654.880000000001</v>
      </c>
      <c r="I34" s="58" t="s">
        <v>13</v>
      </c>
      <c r="J34" s="62" t="s">
        <v>1</v>
      </c>
      <c r="K34" s="58" t="s">
        <v>14</v>
      </c>
      <c r="L34" s="62"/>
      <c r="M34" s="62"/>
      <c r="N34" s="85"/>
    </row>
    <row r="35" spans="2:14" ht="30" customHeight="1" x14ac:dyDescent="0.25">
      <c r="B35" s="18"/>
      <c r="C35" s="98" t="s">
        <v>90</v>
      </c>
      <c r="D35" s="130">
        <v>1</v>
      </c>
      <c r="E35" s="221">
        <v>1</v>
      </c>
      <c r="F35" s="136">
        <v>1</v>
      </c>
      <c r="G35" s="63">
        <v>2682.48</v>
      </c>
      <c r="H35" s="63">
        <v>11572.68</v>
      </c>
      <c r="I35" s="58" t="s">
        <v>19</v>
      </c>
      <c r="J35" s="62" t="s">
        <v>2</v>
      </c>
      <c r="K35" s="58" t="s">
        <v>6</v>
      </c>
      <c r="L35" s="64"/>
      <c r="M35" s="86" t="s">
        <v>185</v>
      </c>
      <c r="N35" s="65"/>
    </row>
    <row r="36" spans="2:14" ht="30" customHeight="1" thickBot="1" x14ac:dyDescent="0.3">
      <c r="B36" s="31"/>
      <c r="C36" s="67" t="s">
        <v>24</v>
      </c>
      <c r="D36" s="131">
        <v>2</v>
      </c>
      <c r="E36" s="131">
        <v>2</v>
      </c>
      <c r="F36" s="212">
        <v>2</v>
      </c>
      <c r="G36" s="69">
        <v>2682.48</v>
      </c>
      <c r="H36" s="69">
        <v>9732.7199999999993</v>
      </c>
      <c r="I36" s="70" t="s">
        <v>13</v>
      </c>
      <c r="J36" s="68" t="s">
        <v>2</v>
      </c>
      <c r="K36" s="70" t="s">
        <v>14</v>
      </c>
      <c r="L36" s="68"/>
      <c r="M36" s="68"/>
      <c r="N36" s="99"/>
    </row>
    <row r="37" spans="2:14" ht="30" customHeight="1" thickBot="1" x14ac:dyDescent="0.3"/>
    <row r="38" spans="2:14" ht="30" customHeight="1" thickBot="1" x14ac:dyDescent="0.3">
      <c r="B38" s="397" t="s">
        <v>18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9"/>
    </row>
    <row r="39" spans="2:14" ht="30" customHeight="1" x14ac:dyDescent="0.25">
      <c r="B39" s="34" t="s">
        <v>3</v>
      </c>
      <c r="C39" s="35" t="s">
        <v>4</v>
      </c>
      <c r="D39" s="211" t="s">
        <v>94</v>
      </c>
      <c r="E39" s="211" t="s">
        <v>95</v>
      </c>
      <c r="F39" s="211" t="s">
        <v>168</v>
      </c>
      <c r="G39" s="35" t="s">
        <v>5</v>
      </c>
      <c r="H39" s="35" t="s">
        <v>6</v>
      </c>
      <c r="I39" s="35" t="s">
        <v>7</v>
      </c>
      <c r="J39" s="35" t="s">
        <v>8</v>
      </c>
      <c r="K39" s="36" t="s">
        <v>9</v>
      </c>
      <c r="L39" s="35" t="s">
        <v>10</v>
      </c>
      <c r="M39" s="35" t="s">
        <v>11</v>
      </c>
      <c r="N39" s="37" t="s">
        <v>12</v>
      </c>
    </row>
    <row r="40" spans="2:14" ht="30" customHeight="1" x14ac:dyDescent="0.25">
      <c r="B40" s="289"/>
      <c r="C40" s="328" t="s">
        <v>248</v>
      </c>
      <c r="D40" s="290"/>
      <c r="E40" s="290"/>
      <c r="F40" s="291"/>
      <c r="G40" s="290"/>
      <c r="H40" s="290"/>
      <c r="I40" s="290"/>
      <c r="J40" s="290"/>
      <c r="K40" s="292"/>
      <c r="L40" s="290"/>
      <c r="M40" s="290"/>
      <c r="N40" s="293"/>
    </row>
    <row r="41" spans="2:14" ht="30" customHeight="1" x14ac:dyDescent="0.25">
      <c r="B41" s="40"/>
      <c r="C41" s="103" t="s">
        <v>83</v>
      </c>
      <c r="D41" s="134">
        <v>1</v>
      </c>
      <c r="E41" s="134">
        <v>1</v>
      </c>
      <c r="F41" s="194">
        <v>1</v>
      </c>
      <c r="G41" s="105">
        <v>4199.16</v>
      </c>
      <c r="H41" s="105">
        <v>10134.719999999999</v>
      </c>
      <c r="I41" s="106" t="s">
        <v>19</v>
      </c>
      <c r="J41" s="104" t="s">
        <v>0</v>
      </c>
      <c r="K41" s="106" t="s">
        <v>6</v>
      </c>
      <c r="L41" s="107"/>
      <c r="M41" s="106" t="s">
        <v>186</v>
      </c>
      <c r="N41" s="39"/>
    </row>
    <row r="42" spans="2:14" ht="30" customHeight="1" x14ac:dyDescent="0.25">
      <c r="B42" s="40"/>
      <c r="C42" s="61" t="s">
        <v>47</v>
      </c>
      <c r="D42" s="86">
        <v>6</v>
      </c>
      <c r="E42" s="86">
        <v>6</v>
      </c>
      <c r="F42" s="119">
        <v>6</v>
      </c>
      <c r="G42" s="63">
        <v>4199.16</v>
      </c>
      <c r="H42" s="63">
        <v>8295</v>
      </c>
      <c r="I42" s="58" t="s">
        <v>13</v>
      </c>
      <c r="J42" s="62" t="s">
        <v>0</v>
      </c>
      <c r="K42" s="58" t="s">
        <v>14</v>
      </c>
      <c r="L42" s="107"/>
      <c r="M42" s="58"/>
      <c r="N42" s="39"/>
    </row>
    <row r="43" spans="2:14" ht="30" customHeight="1" x14ac:dyDescent="0.25">
      <c r="B43" s="40"/>
      <c r="C43" s="61" t="s">
        <v>48</v>
      </c>
      <c r="D43" s="86">
        <v>14</v>
      </c>
      <c r="E43" s="86">
        <v>14</v>
      </c>
      <c r="F43" s="119">
        <v>14</v>
      </c>
      <c r="G43" s="63">
        <v>3570</v>
      </c>
      <c r="H43" s="63">
        <v>7889.88</v>
      </c>
      <c r="I43" s="58" t="s">
        <v>13</v>
      </c>
      <c r="J43" s="62" t="s">
        <v>1</v>
      </c>
      <c r="K43" s="58" t="s">
        <v>14</v>
      </c>
      <c r="L43" s="107"/>
      <c r="M43" s="58"/>
      <c r="N43" s="39"/>
    </row>
    <row r="44" spans="2:14" ht="30" customHeight="1" x14ac:dyDescent="0.25">
      <c r="B44" s="289"/>
      <c r="C44" s="329" t="s">
        <v>229</v>
      </c>
      <c r="D44" s="290"/>
      <c r="E44" s="290"/>
      <c r="F44" s="291"/>
      <c r="G44" s="290"/>
      <c r="H44" s="290"/>
      <c r="I44" s="290"/>
      <c r="J44" s="290"/>
      <c r="K44" s="292"/>
      <c r="L44" s="290"/>
      <c r="M44" s="290"/>
      <c r="N44" s="293"/>
    </row>
    <row r="45" spans="2:14" ht="30" customHeight="1" x14ac:dyDescent="0.25">
      <c r="B45" s="18"/>
      <c r="C45" s="98" t="s">
        <v>84</v>
      </c>
      <c r="D45" s="130">
        <v>1</v>
      </c>
      <c r="E45" s="221">
        <v>1</v>
      </c>
      <c r="F45" s="136">
        <v>1</v>
      </c>
      <c r="G45" s="63">
        <v>4199.16</v>
      </c>
      <c r="H45" s="63">
        <v>10134.719999999999</v>
      </c>
      <c r="I45" s="58" t="s">
        <v>19</v>
      </c>
      <c r="J45" s="62" t="s">
        <v>0</v>
      </c>
      <c r="K45" s="58" t="s">
        <v>6</v>
      </c>
      <c r="L45" s="64"/>
      <c r="M45" s="58" t="s">
        <v>187</v>
      </c>
      <c r="N45" s="19"/>
    </row>
    <row r="46" spans="2:14" ht="30" customHeight="1" x14ac:dyDescent="0.25">
      <c r="B46" s="18"/>
      <c r="C46" s="61" t="s">
        <v>25</v>
      </c>
      <c r="D46" s="86">
        <v>2</v>
      </c>
      <c r="E46" s="86">
        <v>2</v>
      </c>
      <c r="F46" s="119">
        <v>2</v>
      </c>
      <c r="G46" s="63">
        <v>4199.16</v>
      </c>
      <c r="H46" s="63">
        <v>8295</v>
      </c>
      <c r="I46" s="58" t="s">
        <v>13</v>
      </c>
      <c r="J46" s="62" t="s">
        <v>0</v>
      </c>
      <c r="K46" s="58" t="s">
        <v>14</v>
      </c>
      <c r="L46" s="62"/>
      <c r="M46" s="62"/>
      <c r="N46" s="20"/>
    </row>
    <row r="47" spans="2:14" ht="30" customHeight="1" thickBot="1" x14ac:dyDescent="0.3">
      <c r="B47" s="31"/>
      <c r="C47" s="67" t="s">
        <v>26</v>
      </c>
      <c r="D47" s="91">
        <v>6</v>
      </c>
      <c r="E47" s="91">
        <v>6</v>
      </c>
      <c r="F47" s="120">
        <v>6</v>
      </c>
      <c r="G47" s="69">
        <v>3570</v>
      </c>
      <c r="H47" s="69">
        <v>7889.88</v>
      </c>
      <c r="I47" s="70" t="s">
        <v>13</v>
      </c>
      <c r="J47" s="68" t="s">
        <v>1</v>
      </c>
      <c r="K47" s="70" t="s">
        <v>14</v>
      </c>
      <c r="L47" s="68"/>
      <c r="M47" s="68"/>
      <c r="N47" s="32"/>
    </row>
    <row r="49" spans="4:14" x14ac:dyDescent="0.25">
      <c r="F49" s="4"/>
      <c r="G49" s="233" t="s">
        <v>211</v>
      </c>
      <c r="H49" s="225">
        <v>2324</v>
      </c>
      <c r="I49" s="222">
        <f>+H49/SUM(F41:F43)</f>
        <v>110.66666666666667</v>
      </c>
      <c r="J49" s="12" t="s">
        <v>96</v>
      </c>
      <c r="K49" s="3"/>
    </row>
    <row r="50" spans="4:14" x14ac:dyDescent="0.25">
      <c r="F50" s="4"/>
      <c r="G50" s="233" t="s">
        <v>212</v>
      </c>
      <c r="H50" s="225">
        <v>1365</v>
      </c>
      <c r="I50" s="222">
        <f>+H50/SUM(F45:F47)</f>
        <v>151.66666666666666</v>
      </c>
      <c r="J50" s="12" t="s">
        <v>96</v>
      </c>
      <c r="K50" s="3"/>
      <c r="N50" s="4"/>
    </row>
    <row r="51" spans="4:14" x14ac:dyDescent="0.25">
      <c r="F51" s="4"/>
      <c r="H51" s="12"/>
      <c r="N51" s="4"/>
    </row>
    <row r="52" spans="4:14" x14ac:dyDescent="0.25">
      <c r="F52" s="140" t="s">
        <v>213</v>
      </c>
      <c r="G52" s="236">
        <f>+SUM(F6:F18)</f>
        <v>89</v>
      </c>
      <c r="H52" s="141">
        <f>+G52/$G$55</f>
        <v>0.66917293233082709</v>
      </c>
      <c r="J52" s="396" t="s">
        <v>223</v>
      </c>
      <c r="K52" s="396"/>
      <c r="L52" s="396"/>
      <c r="M52" s="396"/>
    </row>
    <row r="53" spans="4:14" x14ac:dyDescent="0.25">
      <c r="F53" s="140" t="s">
        <v>214</v>
      </c>
      <c r="G53" s="236">
        <f>+SUM(F23:F26)+SUM(F32:F34)</f>
        <v>14</v>
      </c>
      <c r="H53" s="141">
        <f t="shared" ref="H53:H54" si="3">+G53/$G$55</f>
        <v>0.10526315789473684</v>
      </c>
      <c r="J53" s="179" t="s">
        <v>0</v>
      </c>
      <c r="K53" s="179" t="s">
        <v>1</v>
      </c>
      <c r="L53" s="179" t="s">
        <v>2</v>
      </c>
      <c r="M53" s="179" t="s">
        <v>99</v>
      </c>
    </row>
    <row r="54" spans="4:14" x14ac:dyDescent="0.25">
      <c r="F54" s="140" t="s">
        <v>215</v>
      </c>
      <c r="G54" s="236">
        <f>+SUM(F41:F47)</f>
        <v>30</v>
      </c>
      <c r="H54" s="141">
        <f t="shared" si="3"/>
        <v>0.22556390977443608</v>
      </c>
      <c r="J54" s="230">
        <f>+F6+F9+F10+F13+F14+F15+F23+F24+F32+F33+F41+F42+F45+F46</f>
        <v>50</v>
      </c>
      <c r="K54" s="230">
        <f>+F7+F11+F16+F17+F18+F25+F34+F43+F47+F26</f>
        <v>83</v>
      </c>
      <c r="L54" s="229">
        <f>+SUM(F27:F30)+SUM(F35:F36)</f>
        <v>30</v>
      </c>
      <c r="M54" s="229">
        <f>+SUM(J54:L54)</f>
        <v>163</v>
      </c>
    </row>
    <row r="55" spans="4:14" x14ac:dyDescent="0.25">
      <c r="F55" s="4"/>
      <c r="G55" s="237">
        <f>+SUM(G52:G54)</f>
        <v>133</v>
      </c>
      <c r="H55" s="12"/>
    </row>
    <row r="56" spans="4:14" x14ac:dyDescent="0.25">
      <c r="F56" s="4"/>
      <c r="H56" s="12"/>
      <c r="K56" s="4" t="s">
        <v>226</v>
      </c>
    </row>
    <row r="58" spans="4:14" x14ac:dyDescent="0.25">
      <c r="D58"/>
      <c r="E58"/>
      <c r="F58" s="213"/>
      <c r="G58"/>
      <c r="H58"/>
      <c r="I58" s="2"/>
    </row>
    <row r="63" spans="4:14" x14ac:dyDescent="0.25">
      <c r="I63" s="5"/>
    </row>
  </sheetData>
  <mergeCells count="7">
    <mergeCell ref="J52:M52"/>
    <mergeCell ref="Q2:T2"/>
    <mergeCell ref="B2:N2"/>
    <mergeCell ref="B38:N38"/>
    <mergeCell ref="B3:N3"/>
    <mergeCell ref="B4:N4"/>
    <mergeCell ref="B20:N20"/>
  </mergeCells>
  <pageMargins left="0.7" right="0.7" top="0.75" bottom="0.75" header="0.3" footer="0.3"/>
  <pageSetup paperSize="8" scale="49" orientation="landscape" r:id="rId1"/>
  <ignoredErrors>
    <ignoredError sqref="I49:I50 L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7F2C-B97E-4DEE-AF48-421D5D4338FE}">
  <sheetPr>
    <pageSetUpPr fitToPage="1"/>
  </sheetPr>
  <dimension ref="B1:T56"/>
  <sheetViews>
    <sheetView zoomScale="63" zoomScaleNormal="63" workbookViewId="0">
      <selection sqref="A1:N1048576"/>
    </sheetView>
  </sheetViews>
  <sheetFormatPr defaultColWidth="9.140625" defaultRowHeight="15" x14ac:dyDescent="0.25"/>
  <cols>
    <col min="1" max="1" width="9.140625" style="4"/>
    <col min="2" max="2" width="14.5703125" style="4" customWidth="1"/>
    <col min="3" max="3" width="99.85546875" style="4" customWidth="1"/>
    <col min="4" max="4" width="17.85546875" style="4" hidden="1" customWidth="1"/>
    <col min="5" max="6" width="17.85546875" style="12" customWidth="1"/>
    <col min="7" max="7" width="12.42578125" style="4" customWidth="1"/>
    <col min="8" max="8" width="13.140625" style="4" customWidth="1"/>
    <col min="9" max="9" width="17.7109375" style="4" customWidth="1"/>
    <col min="10" max="10" width="9.140625" style="4"/>
    <col min="11" max="11" width="13.7109375" style="4" customWidth="1"/>
    <col min="12" max="12" width="16.42578125" style="5" customWidth="1"/>
    <col min="13" max="13" width="40.85546875" style="5" customWidth="1"/>
    <col min="14" max="14" width="32.85546875" style="5" customWidth="1"/>
    <col min="15" max="15" width="6.42578125" style="4" customWidth="1"/>
    <col min="16" max="16" width="53.42578125" style="4" customWidth="1"/>
    <col min="17" max="17" width="10.85546875" style="4" bestFit="1" customWidth="1"/>
    <col min="18" max="16384" width="9.140625" style="4"/>
  </cols>
  <sheetData>
    <row r="1" spans="2:20" ht="15.75" thickBot="1" x14ac:dyDescent="0.3"/>
    <row r="2" spans="2:20" ht="19.5" thickBot="1" x14ac:dyDescent="0.3">
      <c r="B2" s="405" t="s">
        <v>30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</row>
    <row r="3" spans="2:20" ht="15.75" thickBot="1" x14ac:dyDescent="0.3">
      <c r="B3" s="417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9"/>
    </row>
    <row r="4" spans="2:20" ht="24.6" customHeight="1" thickBot="1" x14ac:dyDescent="0.3">
      <c r="B4" s="397" t="s">
        <v>40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9"/>
      <c r="P4" s="12"/>
      <c r="Q4" s="396" t="s">
        <v>98</v>
      </c>
      <c r="R4" s="396"/>
      <c r="S4" s="396"/>
      <c r="T4" s="396"/>
    </row>
    <row r="5" spans="2:20" ht="25.5" x14ac:dyDescent="0.25">
      <c r="B5" s="14" t="s">
        <v>3</v>
      </c>
      <c r="C5" s="1" t="s">
        <v>4</v>
      </c>
      <c r="D5" s="1" t="s">
        <v>94</v>
      </c>
      <c r="E5" s="220" t="s">
        <v>95</v>
      </c>
      <c r="F5" s="220" t="s">
        <v>168</v>
      </c>
      <c r="G5" s="1" t="s">
        <v>5</v>
      </c>
      <c r="H5" s="1" t="s">
        <v>6</v>
      </c>
      <c r="I5" s="1" t="s">
        <v>7</v>
      </c>
      <c r="J5" s="1" t="s">
        <v>8</v>
      </c>
      <c r="K5" s="10" t="s">
        <v>9</v>
      </c>
      <c r="L5" s="1" t="s">
        <v>10</v>
      </c>
      <c r="M5" s="1" t="s">
        <v>11</v>
      </c>
      <c r="N5" s="13" t="s">
        <v>12</v>
      </c>
      <c r="P5" s="12"/>
      <c r="Q5" s="182" t="s">
        <v>0</v>
      </c>
      <c r="R5" s="182" t="s">
        <v>1</v>
      </c>
      <c r="S5" s="182" t="s">
        <v>2</v>
      </c>
      <c r="T5" s="182" t="s">
        <v>99</v>
      </c>
    </row>
    <row r="6" spans="2:20" ht="30" customHeight="1" x14ac:dyDescent="0.25">
      <c r="B6" s="33"/>
      <c r="C6" s="111" t="s">
        <v>27</v>
      </c>
      <c r="D6" s="54">
        <v>3</v>
      </c>
      <c r="E6" s="117">
        <v>3</v>
      </c>
      <c r="F6" s="117">
        <v>3</v>
      </c>
      <c r="G6" s="55">
        <v>4199.16</v>
      </c>
      <c r="H6" s="55">
        <v>8295</v>
      </c>
      <c r="I6" s="56" t="s">
        <v>13</v>
      </c>
      <c r="J6" s="54" t="s">
        <v>0</v>
      </c>
      <c r="K6" s="56" t="s">
        <v>14</v>
      </c>
      <c r="L6" s="57"/>
      <c r="M6" s="57"/>
      <c r="N6" s="59"/>
      <c r="P6" s="178" t="s">
        <v>136</v>
      </c>
      <c r="Q6" s="180">
        <v>4</v>
      </c>
      <c r="R6" s="180">
        <v>8</v>
      </c>
      <c r="S6" s="180">
        <v>4</v>
      </c>
      <c r="T6" s="179">
        <f>Q6+R6+S6</f>
        <v>16</v>
      </c>
    </row>
    <row r="7" spans="2:20" ht="30" customHeight="1" x14ac:dyDescent="0.25">
      <c r="B7" s="271"/>
      <c r="C7" s="272" t="s">
        <v>28</v>
      </c>
      <c r="D7" s="275">
        <v>6</v>
      </c>
      <c r="E7" s="273">
        <v>6</v>
      </c>
      <c r="F7" s="273">
        <v>6</v>
      </c>
      <c r="G7" s="122">
        <v>3570</v>
      </c>
      <c r="H7" s="122">
        <v>7889.88</v>
      </c>
      <c r="I7" s="274" t="s">
        <v>13</v>
      </c>
      <c r="J7" s="275" t="s">
        <v>1</v>
      </c>
      <c r="K7" s="274" t="s">
        <v>14</v>
      </c>
      <c r="L7" s="112"/>
      <c r="M7" s="112"/>
      <c r="N7" s="276"/>
      <c r="P7" s="178" t="s">
        <v>100</v>
      </c>
      <c r="Q7" s="180">
        <v>15</v>
      </c>
      <c r="R7" s="180">
        <v>26</v>
      </c>
      <c r="S7" s="180">
        <v>7</v>
      </c>
      <c r="T7" s="179">
        <f t="shared" ref="T7:T17" si="0">Q7+R7+S7</f>
        <v>48</v>
      </c>
    </row>
    <row r="8" spans="2:20" ht="30" customHeight="1" x14ac:dyDescent="0.25">
      <c r="B8" s="289"/>
      <c r="C8" s="328" t="s">
        <v>249</v>
      </c>
      <c r="D8" s="301"/>
      <c r="E8" s="309"/>
      <c r="F8" s="309"/>
      <c r="G8" s="299"/>
      <c r="H8" s="299"/>
      <c r="I8" s="300"/>
      <c r="J8" s="301"/>
      <c r="K8" s="300"/>
      <c r="L8" s="310"/>
      <c r="M8" s="310"/>
      <c r="N8" s="311"/>
      <c r="P8" s="178" t="s">
        <v>133</v>
      </c>
      <c r="Q8" s="180">
        <v>4</v>
      </c>
      <c r="R8" s="180">
        <v>6</v>
      </c>
      <c r="S8" s="180">
        <v>2</v>
      </c>
      <c r="T8" s="179">
        <f>Q8+R8+S8</f>
        <v>12</v>
      </c>
    </row>
    <row r="9" spans="2:20" ht="30" customHeight="1" x14ac:dyDescent="0.25">
      <c r="B9" s="40"/>
      <c r="C9" s="103" t="s">
        <v>88</v>
      </c>
      <c r="D9" s="104">
        <v>1</v>
      </c>
      <c r="E9" s="278">
        <v>1</v>
      </c>
      <c r="F9" s="278">
        <v>1</v>
      </c>
      <c r="G9" s="105">
        <v>4199.16</v>
      </c>
      <c r="H9" s="105">
        <v>10134.719999999999</v>
      </c>
      <c r="I9" s="106" t="s">
        <v>19</v>
      </c>
      <c r="J9" s="104" t="s">
        <v>0</v>
      </c>
      <c r="K9" s="106" t="s">
        <v>6</v>
      </c>
      <c r="L9" s="107"/>
      <c r="M9" s="106" t="s">
        <v>194</v>
      </c>
      <c r="N9" s="100"/>
      <c r="P9" s="178" t="s">
        <v>134</v>
      </c>
      <c r="Q9" s="180">
        <v>8</v>
      </c>
      <c r="R9" s="180">
        <v>16</v>
      </c>
      <c r="S9" s="180">
        <v>8</v>
      </c>
      <c r="T9" s="179">
        <f>Q9+R9+S9</f>
        <v>32</v>
      </c>
    </row>
    <row r="10" spans="2:20" ht="30" customHeight="1" x14ac:dyDescent="0.25">
      <c r="B10" s="18"/>
      <c r="C10" s="61" t="s">
        <v>45</v>
      </c>
      <c r="D10" s="86">
        <v>14</v>
      </c>
      <c r="E10" s="119">
        <v>14</v>
      </c>
      <c r="F10" s="119">
        <v>14</v>
      </c>
      <c r="G10" s="63">
        <v>4199.16</v>
      </c>
      <c r="H10" s="63">
        <v>8295</v>
      </c>
      <c r="I10" s="58" t="s">
        <v>13</v>
      </c>
      <c r="J10" s="62" t="s">
        <v>0</v>
      </c>
      <c r="K10" s="58" t="s">
        <v>14</v>
      </c>
      <c r="L10" s="64"/>
      <c r="M10" s="64"/>
      <c r="N10" s="65"/>
      <c r="P10" s="178" t="s">
        <v>137</v>
      </c>
      <c r="Q10" s="180">
        <v>6</v>
      </c>
      <c r="R10" s="180">
        <v>12</v>
      </c>
      <c r="S10" s="180">
        <v>3</v>
      </c>
      <c r="T10" s="179">
        <f t="shared" si="0"/>
        <v>21</v>
      </c>
    </row>
    <row r="11" spans="2:20" ht="30" customHeight="1" x14ac:dyDescent="0.25">
      <c r="B11" s="18"/>
      <c r="C11" s="61" t="s">
        <v>46</v>
      </c>
      <c r="D11" s="86">
        <v>35</v>
      </c>
      <c r="E11" s="119">
        <v>34</v>
      </c>
      <c r="F11" s="132">
        <v>32</v>
      </c>
      <c r="G11" s="63">
        <v>3570</v>
      </c>
      <c r="H11" s="63">
        <v>7889.88</v>
      </c>
      <c r="I11" s="58" t="s">
        <v>13</v>
      </c>
      <c r="J11" s="62" t="s">
        <v>1</v>
      </c>
      <c r="K11" s="58" t="s">
        <v>14</v>
      </c>
      <c r="L11" s="62"/>
      <c r="M11" s="62"/>
      <c r="N11" s="85"/>
      <c r="P11" s="178" t="s">
        <v>103</v>
      </c>
      <c r="Q11" s="180">
        <v>4</v>
      </c>
      <c r="R11" s="180">
        <v>8</v>
      </c>
      <c r="S11" s="180">
        <v>4</v>
      </c>
      <c r="T11" s="179">
        <f t="shared" si="0"/>
        <v>16</v>
      </c>
    </row>
    <row r="12" spans="2:20" ht="30" customHeight="1" x14ac:dyDescent="0.25">
      <c r="B12" s="289"/>
      <c r="C12" s="328" t="s">
        <v>229</v>
      </c>
      <c r="D12" s="301"/>
      <c r="E12" s="309"/>
      <c r="F12" s="309"/>
      <c r="G12" s="299"/>
      <c r="H12" s="299"/>
      <c r="I12" s="300"/>
      <c r="J12" s="301"/>
      <c r="K12" s="300"/>
      <c r="L12" s="310"/>
      <c r="M12" s="310"/>
      <c r="N12" s="311"/>
      <c r="P12" s="178" t="s">
        <v>117</v>
      </c>
      <c r="Q12" s="180">
        <v>1</v>
      </c>
      <c r="R12" s="180">
        <v>1</v>
      </c>
      <c r="S12" s="180">
        <v>1</v>
      </c>
      <c r="T12" s="179">
        <f t="shared" si="0"/>
        <v>3</v>
      </c>
    </row>
    <row r="13" spans="2:20" ht="30" customHeight="1" x14ac:dyDescent="0.25">
      <c r="B13" s="18"/>
      <c r="C13" s="98" t="s">
        <v>73</v>
      </c>
      <c r="D13" s="62">
        <v>1</v>
      </c>
      <c r="E13" s="118">
        <v>1</v>
      </c>
      <c r="F13" s="118">
        <v>1</v>
      </c>
      <c r="G13" s="63">
        <v>4199.16</v>
      </c>
      <c r="H13" s="63">
        <v>10134.719999999999</v>
      </c>
      <c r="I13" s="58" t="s">
        <v>19</v>
      </c>
      <c r="J13" s="62" t="s">
        <v>0</v>
      </c>
      <c r="K13" s="58" t="s">
        <v>6</v>
      </c>
      <c r="L13" s="64"/>
      <c r="M13" s="58" t="s">
        <v>195</v>
      </c>
      <c r="N13" s="65"/>
      <c r="P13" s="178" t="s">
        <v>118</v>
      </c>
      <c r="Q13" s="180">
        <v>2</v>
      </c>
      <c r="R13" s="180">
        <v>2</v>
      </c>
      <c r="S13" s="180">
        <v>1</v>
      </c>
      <c r="T13" s="179">
        <f t="shared" si="0"/>
        <v>5</v>
      </c>
    </row>
    <row r="14" spans="2:20" ht="30" customHeight="1" x14ac:dyDescent="0.25">
      <c r="B14" s="18"/>
      <c r="C14" s="61" t="s">
        <v>20</v>
      </c>
      <c r="D14" s="86">
        <v>4</v>
      </c>
      <c r="E14" s="119">
        <v>4</v>
      </c>
      <c r="F14" s="119">
        <v>4</v>
      </c>
      <c r="G14" s="63">
        <v>4199.16</v>
      </c>
      <c r="H14" s="63">
        <v>8295</v>
      </c>
      <c r="I14" s="58" t="s">
        <v>13</v>
      </c>
      <c r="J14" s="62" t="s">
        <v>0</v>
      </c>
      <c r="K14" s="58" t="s">
        <v>14</v>
      </c>
      <c r="L14" s="62"/>
      <c r="M14" s="62"/>
      <c r="N14" s="85" t="s">
        <v>15</v>
      </c>
      <c r="P14" s="178" t="s">
        <v>105</v>
      </c>
      <c r="Q14" s="180">
        <v>6</v>
      </c>
      <c r="R14" s="180">
        <v>4</v>
      </c>
      <c r="S14" s="180">
        <v>0</v>
      </c>
      <c r="T14" s="179">
        <f>Q14+R14+S14</f>
        <v>10</v>
      </c>
    </row>
    <row r="15" spans="2:20" ht="30" customHeight="1" x14ac:dyDescent="0.25">
      <c r="B15" s="18"/>
      <c r="C15" s="61" t="s">
        <v>20</v>
      </c>
      <c r="D15" s="86">
        <v>2</v>
      </c>
      <c r="E15" s="119">
        <v>2</v>
      </c>
      <c r="F15" s="119">
        <v>2</v>
      </c>
      <c r="G15" s="63">
        <v>4199.16</v>
      </c>
      <c r="H15" s="63">
        <v>8570.64</v>
      </c>
      <c r="I15" s="58" t="s">
        <v>13</v>
      </c>
      <c r="J15" s="62" t="s">
        <v>0</v>
      </c>
      <c r="K15" s="58" t="s">
        <v>14</v>
      </c>
      <c r="L15" s="62"/>
      <c r="M15" s="62"/>
      <c r="N15" s="85" t="s">
        <v>49</v>
      </c>
      <c r="P15" s="178" t="s">
        <v>106</v>
      </c>
      <c r="Q15" s="180">
        <v>4</v>
      </c>
      <c r="R15" s="180">
        <v>2</v>
      </c>
      <c r="S15" s="180">
        <v>6</v>
      </c>
      <c r="T15" s="179">
        <f>Q15+R15+S15</f>
        <v>12</v>
      </c>
    </row>
    <row r="16" spans="2:20" ht="30" customHeight="1" x14ac:dyDescent="0.25">
      <c r="B16" s="18"/>
      <c r="C16" s="61" t="s">
        <v>20</v>
      </c>
      <c r="D16" s="86">
        <v>4</v>
      </c>
      <c r="E16" s="119">
        <v>4</v>
      </c>
      <c r="F16" s="119">
        <v>4</v>
      </c>
      <c r="G16" s="63">
        <v>4199.16</v>
      </c>
      <c r="H16" s="63">
        <v>8295</v>
      </c>
      <c r="I16" s="58" t="s">
        <v>13</v>
      </c>
      <c r="J16" s="62" t="s">
        <v>0</v>
      </c>
      <c r="K16" s="58" t="s">
        <v>14</v>
      </c>
      <c r="L16" s="62"/>
      <c r="M16" s="62"/>
      <c r="N16" s="85"/>
      <c r="P16" s="178" t="s">
        <v>107</v>
      </c>
      <c r="Q16" s="180">
        <v>1</v>
      </c>
      <c r="R16" s="180">
        <v>4</v>
      </c>
      <c r="S16" s="180">
        <v>1</v>
      </c>
      <c r="T16" s="179">
        <f t="shared" si="0"/>
        <v>6</v>
      </c>
    </row>
    <row r="17" spans="2:20" ht="30" customHeight="1" x14ac:dyDescent="0.25">
      <c r="B17" s="18"/>
      <c r="C17" s="61" t="s">
        <v>21</v>
      </c>
      <c r="D17" s="86">
        <v>8</v>
      </c>
      <c r="E17" s="119">
        <v>8</v>
      </c>
      <c r="F17" s="119">
        <v>8</v>
      </c>
      <c r="G17" s="63">
        <v>3570</v>
      </c>
      <c r="H17" s="63">
        <v>7889.88</v>
      </c>
      <c r="I17" s="58" t="s">
        <v>13</v>
      </c>
      <c r="J17" s="62" t="s">
        <v>1</v>
      </c>
      <c r="K17" s="58" t="s">
        <v>14</v>
      </c>
      <c r="L17" s="62"/>
      <c r="M17" s="62"/>
      <c r="N17" s="85" t="s">
        <v>15</v>
      </c>
      <c r="P17" s="178" t="s">
        <v>138</v>
      </c>
      <c r="Q17" s="180">
        <v>1</v>
      </c>
      <c r="R17" s="180">
        <v>1</v>
      </c>
      <c r="S17" s="180">
        <v>0</v>
      </c>
      <c r="T17" s="179">
        <f t="shared" si="0"/>
        <v>2</v>
      </c>
    </row>
    <row r="18" spans="2:20" ht="30" customHeight="1" x14ac:dyDescent="0.25">
      <c r="B18" s="18"/>
      <c r="C18" s="61" t="s">
        <v>21</v>
      </c>
      <c r="D18" s="86">
        <v>4</v>
      </c>
      <c r="E18" s="119">
        <v>4</v>
      </c>
      <c r="F18" s="119">
        <v>4</v>
      </c>
      <c r="G18" s="63">
        <v>3570</v>
      </c>
      <c r="H18" s="63">
        <v>8165.4000000000005</v>
      </c>
      <c r="I18" s="58" t="s">
        <v>13</v>
      </c>
      <c r="J18" s="62" t="s">
        <v>1</v>
      </c>
      <c r="K18" s="58" t="s">
        <v>14</v>
      </c>
      <c r="L18" s="62"/>
      <c r="M18" s="62"/>
      <c r="N18" s="85" t="s">
        <v>49</v>
      </c>
      <c r="P18" s="181" t="s">
        <v>99</v>
      </c>
      <c r="Q18" s="179">
        <f>SUM(Q6:Q17)</f>
        <v>56</v>
      </c>
      <c r="R18" s="179">
        <f>SUM(R6:R17)</f>
        <v>90</v>
      </c>
      <c r="S18" s="179">
        <f>SUM(S6:S17)</f>
        <v>37</v>
      </c>
      <c r="T18" s="179">
        <f>SUM(T6:T17)</f>
        <v>183</v>
      </c>
    </row>
    <row r="19" spans="2:20" ht="30" customHeight="1" thickBot="1" x14ac:dyDescent="0.3">
      <c r="B19" s="31"/>
      <c r="C19" s="67" t="s">
        <v>21</v>
      </c>
      <c r="D19" s="120">
        <v>6</v>
      </c>
      <c r="E19" s="120">
        <v>6</v>
      </c>
      <c r="F19" s="120">
        <v>6</v>
      </c>
      <c r="G19" s="69">
        <v>3570</v>
      </c>
      <c r="H19" s="69">
        <v>7889.88</v>
      </c>
      <c r="I19" s="70" t="s">
        <v>13</v>
      </c>
      <c r="J19" s="68" t="s">
        <v>1</v>
      </c>
      <c r="K19" s="70" t="s">
        <v>14</v>
      </c>
      <c r="L19" s="68"/>
      <c r="M19" s="68"/>
      <c r="N19" s="99"/>
      <c r="P19" s="12"/>
      <c r="Q19" s="12"/>
      <c r="R19" s="12"/>
      <c r="S19" s="12"/>
      <c r="T19" s="12"/>
    </row>
    <row r="20" spans="2:20" ht="30" customHeight="1" thickBot="1" x14ac:dyDescent="0.3">
      <c r="P20" s="226" t="s">
        <v>222</v>
      </c>
      <c r="Q20" s="260">
        <v>2</v>
      </c>
      <c r="R20" s="260">
        <v>3</v>
      </c>
      <c r="S20" s="260">
        <v>1</v>
      </c>
      <c r="T20" s="12"/>
    </row>
    <row r="21" spans="2:20" ht="30" customHeight="1" thickBot="1" x14ac:dyDescent="0.3">
      <c r="B21" s="397" t="s">
        <v>17</v>
      </c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9"/>
      <c r="Q21" s="248"/>
      <c r="R21" s="248"/>
      <c r="S21" s="12"/>
      <c r="T21" s="12"/>
    </row>
    <row r="22" spans="2:20" ht="30" customHeight="1" thickBot="1" x14ac:dyDescent="0.3">
      <c r="B22" s="14" t="s">
        <v>3</v>
      </c>
      <c r="C22" s="1" t="s">
        <v>4</v>
      </c>
      <c r="D22" s="1" t="s">
        <v>94</v>
      </c>
      <c r="E22" s="220" t="s">
        <v>95</v>
      </c>
      <c r="F22" s="220" t="s">
        <v>168</v>
      </c>
      <c r="G22" s="1" t="s">
        <v>5</v>
      </c>
      <c r="H22" s="1" t="s">
        <v>6</v>
      </c>
      <c r="I22" s="1" t="s">
        <v>7</v>
      </c>
      <c r="J22" s="1" t="s">
        <v>8</v>
      </c>
      <c r="K22" s="10" t="s">
        <v>9</v>
      </c>
      <c r="L22" s="1" t="s">
        <v>10</v>
      </c>
      <c r="M22" s="1" t="s">
        <v>11</v>
      </c>
      <c r="N22" s="13" t="s">
        <v>12</v>
      </c>
      <c r="Q22" s="261">
        <f>+Q18-Q20</f>
        <v>54</v>
      </c>
      <c r="R22" s="262">
        <f>+R18-R20</f>
        <v>87</v>
      </c>
      <c r="S22" s="263">
        <f>+S18-S20</f>
        <v>36</v>
      </c>
      <c r="T22" s="264">
        <f>+SUM(Q22:S22)</f>
        <v>177</v>
      </c>
    </row>
    <row r="23" spans="2:20" ht="30" customHeight="1" x14ac:dyDescent="0.25">
      <c r="B23" s="289"/>
      <c r="C23" s="328" t="s">
        <v>233</v>
      </c>
      <c r="D23" s="301"/>
      <c r="E23" s="309"/>
      <c r="F23" s="309"/>
      <c r="G23" s="299"/>
      <c r="H23" s="299"/>
      <c r="I23" s="300"/>
      <c r="J23" s="301"/>
      <c r="K23" s="300"/>
      <c r="L23" s="310"/>
      <c r="M23" s="310"/>
      <c r="N23" s="311"/>
      <c r="P23" s="249" t="s">
        <v>121</v>
      </c>
    </row>
    <row r="24" spans="2:20" ht="30" customHeight="1" x14ac:dyDescent="0.25">
      <c r="B24" s="33"/>
      <c r="C24" s="53" t="s">
        <v>77</v>
      </c>
      <c r="D24" s="135">
        <v>1</v>
      </c>
      <c r="E24" s="135">
        <v>1</v>
      </c>
      <c r="F24" s="135">
        <v>1</v>
      </c>
      <c r="G24" s="55">
        <v>4199.16</v>
      </c>
      <c r="H24" s="55">
        <v>10441.68</v>
      </c>
      <c r="I24" s="56" t="s">
        <v>19</v>
      </c>
      <c r="J24" s="54" t="s">
        <v>0</v>
      </c>
      <c r="K24" s="56" t="s">
        <v>6</v>
      </c>
      <c r="L24" s="113"/>
      <c r="M24" s="56" t="s">
        <v>196</v>
      </c>
      <c r="N24" s="59"/>
      <c r="P24" s="248" t="s">
        <v>139</v>
      </c>
    </row>
    <row r="25" spans="2:20" ht="30" customHeight="1" x14ac:dyDescent="0.25">
      <c r="B25" s="18"/>
      <c r="C25" s="108" t="s">
        <v>55</v>
      </c>
      <c r="D25" s="136">
        <v>3</v>
      </c>
      <c r="E25" s="136">
        <v>3</v>
      </c>
      <c r="F25" s="132">
        <v>2</v>
      </c>
      <c r="G25" s="63">
        <v>4199.16</v>
      </c>
      <c r="H25" s="63">
        <v>8295</v>
      </c>
      <c r="I25" s="58" t="s">
        <v>13</v>
      </c>
      <c r="J25" s="62" t="s">
        <v>0</v>
      </c>
      <c r="K25" s="26" t="s">
        <v>14</v>
      </c>
      <c r="L25" s="47"/>
      <c r="M25" s="58"/>
      <c r="N25" s="65"/>
    </row>
    <row r="26" spans="2:20" ht="30" customHeight="1" x14ac:dyDescent="0.25">
      <c r="B26" s="18"/>
      <c r="C26" s="98" t="s">
        <v>79</v>
      </c>
      <c r="D26" s="136">
        <v>1</v>
      </c>
      <c r="E26" s="136">
        <v>1</v>
      </c>
      <c r="F26" s="119">
        <v>1</v>
      </c>
      <c r="G26" s="63">
        <v>3570</v>
      </c>
      <c r="H26" s="63">
        <v>9729.84</v>
      </c>
      <c r="I26" s="58" t="s">
        <v>19</v>
      </c>
      <c r="J26" s="62" t="s">
        <v>1</v>
      </c>
      <c r="K26" s="58" t="s">
        <v>6</v>
      </c>
      <c r="L26" s="114"/>
      <c r="M26" s="58" t="s">
        <v>197</v>
      </c>
      <c r="N26" s="65"/>
    </row>
    <row r="27" spans="2:20" ht="30" customHeight="1" x14ac:dyDescent="0.25">
      <c r="B27" s="18"/>
      <c r="C27" s="61" t="s">
        <v>56</v>
      </c>
      <c r="D27" s="136">
        <v>3</v>
      </c>
      <c r="E27" s="136">
        <v>3</v>
      </c>
      <c r="F27" s="132">
        <v>6</v>
      </c>
      <c r="G27" s="63">
        <v>3570</v>
      </c>
      <c r="H27" s="63">
        <v>7889.88</v>
      </c>
      <c r="I27" s="58" t="s">
        <v>13</v>
      </c>
      <c r="J27" s="62" t="s">
        <v>1</v>
      </c>
      <c r="K27" s="58" t="s">
        <v>14</v>
      </c>
      <c r="L27" s="115"/>
      <c r="M27" s="62"/>
      <c r="N27" s="85"/>
    </row>
    <row r="28" spans="2:20" ht="30" customHeight="1" x14ac:dyDescent="0.25">
      <c r="B28" s="18"/>
      <c r="C28" s="98" t="s">
        <v>80</v>
      </c>
      <c r="D28" s="136">
        <v>1</v>
      </c>
      <c r="E28" s="136">
        <v>1</v>
      </c>
      <c r="F28" s="136">
        <v>1</v>
      </c>
      <c r="G28" s="63">
        <v>2682.48</v>
      </c>
      <c r="H28" s="63">
        <v>9660.7200000000012</v>
      </c>
      <c r="I28" s="58" t="s">
        <v>19</v>
      </c>
      <c r="J28" s="62" t="s">
        <v>2</v>
      </c>
      <c r="K28" s="58" t="s">
        <v>6</v>
      </c>
      <c r="L28" s="114"/>
      <c r="M28" s="62" t="s">
        <v>182</v>
      </c>
      <c r="N28" s="85"/>
    </row>
    <row r="29" spans="2:20" ht="30" customHeight="1" x14ac:dyDescent="0.25">
      <c r="B29" s="18"/>
      <c r="C29" s="61" t="s">
        <v>54</v>
      </c>
      <c r="D29" s="136">
        <v>2</v>
      </c>
      <c r="E29" s="136">
        <v>2</v>
      </c>
      <c r="F29" s="136">
        <v>2</v>
      </c>
      <c r="G29" s="63">
        <v>2682.48</v>
      </c>
      <c r="H29" s="63">
        <v>7820.76</v>
      </c>
      <c r="I29" s="58" t="s">
        <v>13</v>
      </c>
      <c r="J29" s="62" t="s">
        <v>2</v>
      </c>
      <c r="K29" s="58" t="s">
        <v>14</v>
      </c>
      <c r="L29" s="115"/>
      <c r="M29" s="62"/>
      <c r="N29" s="85" t="s">
        <v>15</v>
      </c>
    </row>
    <row r="30" spans="2:20" ht="30" customHeight="1" x14ac:dyDescent="0.25">
      <c r="B30" s="18"/>
      <c r="C30" s="61" t="s">
        <v>54</v>
      </c>
      <c r="D30" s="136">
        <v>1</v>
      </c>
      <c r="E30" s="136">
        <v>1</v>
      </c>
      <c r="F30" s="136">
        <v>1</v>
      </c>
      <c r="G30" s="63">
        <v>2682.48</v>
      </c>
      <c r="H30" s="63">
        <v>8096.2800000000007</v>
      </c>
      <c r="I30" s="58" t="s">
        <v>13</v>
      </c>
      <c r="J30" s="62" t="s">
        <v>2</v>
      </c>
      <c r="K30" s="58" t="s">
        <v>14</v>
      </c>
      <c r="L30" s="115"/>
      <c r="M30" s="62"/>
      <c r="N30" s="85" t="s">
        <v>49</v>
      </c>
    </row>
    <row r="31" spans="2:20" ht="30" customHeight="1" x14ac:dyDescent="0.25">
      <c r="B31" s="18"/>
      <c r="C31" s="61" t="s">
        <v>57</v>
      </c>
      <c r="D31" s="136">
        <v>25</v>
      </c>
      <c r="E31" s="136">
        <v>25</v>
      </c>
      <c r="F31" s="138">
        <v>24</v>
      </c>
      <c r="G31" s="63">
        <v>2682.48</v>
      </c>
      <c r="H31" s="63">
        <v>7820.76</v>
      </c>
      <c r="I31" s="58" t="s">
        <v>13</v>
      </c>
      <c r="J31" s="62" t="s">
        <v>2</v>
      </c>
      <c r="K31" s="58" t="s">
        <v>14</v>
      </c>
      <c r="L31" s="115"/>
      <c r="M31" s="62"/>
      <c r="N31" s="85"/>
    </row>
    <row r="32" spans="2:20" ht="30" customHeight="1" x14ac:dyDescent="0.25">
      <c r="B32" s="289"/>
      <c r="C32" s="328" t="s">
        <v>231</v>
      </c>
      <c r="D32" s="301"/>
      <c r="E32" s="309"/>
      <c r="F32" s="309"/>
      <c r="G32" s="299"/>
      <c r="H32" s="299"/>
      <c r="I32" s="300"/>
      <c r="J32" s="301"/>
      <c r="K32" s="300"/>
      <c r="L32" s="310"/>
      <c r="M32" s="310"/>
      <c r="N32" s="311"/>
    </row>
    <row r="33" spans="2:14" ht="30" customHeight="1" x14ac:dyDescent="0.25">
      <c r="B33" s="18"/>
      <c r="C33" s="98" t="s">
        <v>78</v>
      </c>
      <c r="D33" s="136">
        <v>1</v>
      </c>
      <c r="E33" s="136">
        <v>1</v>
      </c>
      <c r="F33" s="136">
        <v>1</v>
      </c>
      <c r="G33" s="63">
        <v>4199.16</v>
      </c>
      <c r="H33" s="63">
        <v>12353.880000000001</v>
      </c>
      <c r="I33" s="58" t="s">
        <v>19</v>
      </c>
      <c r="J33" s="62" t="s">
        <v>0</v>
      </c>
      <c r="K33" s="58" t="s">
        <v>6</v>
      </c>
      <c r="L33" s="114"/>
      <c r="M33" s="88" t="s">
        <v>183</v>
      </c>
      <c r="N33" s="65"/>
    </row>
    <row r="34" spans="2:14" ht="30" customHeight="1" x14ac:dyDescent="0.25">
      <c r="B34" s="29"/>
      <c r="C34" s="108" t="s">
        <v>22</v>
      </c>
      <c r="D34" s="118">
        <v>1</v>
      </c>
      <c r="E34" s="118">
        <v>1</v>
      </c>
      <c r="F34" s="118">
        <v>1</v>
      </c>
      <c r="G34" s="63">
        <v>4199.16</v>
      </c>
      <c r="H34" s="63">
        <v>10207.200000000001</v>
      </c>
      <c r="I34" s="58" t="s">
        <v>13</v>
      </c>
      <c r="J34" s="62" t="s">
        <v>0</v>
      </c>
      <c r="K34" s="26" t="s">
        <v>14</v>
      </c>
      <c r="L34" s="47"/>
      <c r="M34" s="27"/>
      <c r="N34" s="28"/>
    </row>
    <row r="35" spans="2:14" ht="30" customHeight="1" x14ac:dyDescent="0.25">
      <c r="B35" s="29"/>
      <c r="C35" s="61" t="s">
        <v>23</v>
      </c>
      <c r="D35" s="136">
        <v>2</v>
      </c>
      <c r="E35" s="136">
        <v>2</v>
      </c>
      <c r="F35" s="136">
        <v>2</v>
      </c>
      <c r="G35" s="63">
        <v>3570</v>
      </c>
      <c r="H35" s="63">
        <v>8654.880000000001</v>
      </c>
      <c r="I35" s="58" t="s">
        <v>13</v>
      </c>
      <c r="J35" s="62" t="s">
        <v>1</v>
      </c>
      <c r="K35" s="58" t="s">
        <v>14</v>
      </c>
      <c r="L35" s="46"/>
      <c r="M35" s="25"/>
      <c r="N35" s="28"/>
    </row>
    <row r="36" spans="2:14" ht="30" customHeight="1" x14ac:dyDescent="0.25">
      <c r="B36" s="18"/>
      <c r="C36" s="98" t="s">
        <v>82</v>
      </c>
      <c r="D36" s="136">
        <v>1</v>
      </c>
      <c r="E36" s="136">
        <v>1</v>
      </c>
      <c r="F36" s="136">
        <v>1</v>
      </c>
      <c r="G36" s="63">
        <v>2682.48</v>
      </c>
      <c r="H36" s="63">
        <v>11572.68</v>
      </c>
      <c r="I36" s="58" t="s">
        <v>19</v>
      </c>
      <c r="J36" s="62" t="s">
        <v>2</v>
      </c>
      <c r="K36" s="58" t="s">
        <v>6</v>
      </c>
      <c r="L36" s="114"/>
      <c r="M36" s="86" t="s">
        <v>185</v>
      </c>
      <c r="N36" s="65"/>
    </row>
    <row r="37" spans="2:14" ht="30" customHeight="1" thickBot="1" x14ac:dyDescent="0.3">
      <c r="B37" s="31"/>
      <c r="C37" s="67" t="s">
        <v>24</v>
      </c>
      <c r="D37" s="212">
        <v>6</v>
      </c>
      <c r="E37" s="212">
        <v>6</v>
      </c>
      <c r="F37" s="223">
        <v>7</v>
      </c>
      <c r="G37" s="69">
        <v>2682.48</v>
      </c>
      <c r="H37" s="69">
        <v>9732.7199999999993</v>
      </c>
      <c r="I37" s="70" t="s">
        <v>13</v>
      </c>
      <c r="J37" s="68" t="s">
        <v>2</v>
      </c>
      <c r="K37" s="70" t="s">
        <v>14</v>
      </c>
      <c r="L37" s="116"/>
      <c r="M37" s="68"/>
      <c r="N37" s="99"/>
    </row>
    <row r="38" spans="2:14" ht="30" customHeight="1" thickBot="1" x14ac:dyDescent="0.3"/>
    <row r="39" spans="2:14" ht="30" customHeight="1" thickBot="1" x14ac:dyDescent="0.3">
      <c r="B39" s="397" t="s">
        <v>18</v>
      </c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9"/>
    </row>
    <row r="40" spans="2:14" ht="30" customHeight="1" x14ac:dyDescent="0.25">
      <c r="B40" s="14" t="s">
        <v>3</v>
      </c>
      <c r="C40" s="1" t="s">
        <v>4</v>
      </c>
      <c r="D40" s="1" t="s">
        <v>94</v>
      </c>
      <c r="E40" s="220" t="s">
        <v>95</v>
      </c>
      <c r="F40" s="220" t="s">
        <v>168</v>
      </c>
      <c r="G40" s="1" t="s">
        <v>5</v>
      </c>
      <c r="H40" s="1" t="s">
        <v>6</v>
      </c>
      <c r="I40" s="1" t="s">
        <v>7</v>
      </c>
      <c r="J40" s="1" t="s">
        <v>8</v>
      </c>
      <c r="K40" s="10" t="s">
        <v>9</v>
      </c>
      <c r="L40" s="1" t="s">
        <v>10</v>
      </c>
      <c r="M40" s="1" t="s">
        <v>11</v>
      </c>
      <c r="N40" s="13" t="s">
        <v>12</v>
      </c>
    </row>
    <row r="41" spans="2:14" ht="30" customHeight="1" x14ac:dyDescent="0.25">
      <c r="B41" s="289"/>
      <c r="C41" s="328" t="s">
        <v>249</v>
      </c>
      <c r="D41" s="301"/>
      <c r="E41" s="309"/>
      <c r="F41" s="309"/>
      <c r="G41" s="299"/>
      <c r="H41" s="299"/>
      <c r="I41" s="300"/>
      <c r="J41" s="301"/>
      <c r="K41" s="300"/>
      <c r="L41" s="310"/>
      <c r="M41" s="310"/>
      <c r="N41" s="311"/>
    </row>
    <row r="42" spans="2:14" ht="30" customHeight="1" x14ac:dyDescent="0.25">
      <c r="B42" s="33"/>
      <c r="C42" s="103" t="s">
        <v>83</v>
      </c>
      <c r="D42" s="135">
        <v>1</v>
      </c>
      <c r="E42" s="135">
        <v>1</v>
      </c>
      <c r="F42" s="135">
        <v>1</v>
      </c>
      <c r="G42" s="55">
        <v>4199.16</v>
      </c>
      <c r="H42" s="55">
        <v>10134.719999999999</v>
      </c>
      <c r="I42" s="56" t="s">
        <v>19</v>
      </c>
      <c r="J42" s="54" t="s">
        <v>0</v>
      </c>
      <c r="K42" s="56" t="s">
        <v>6</v>
      </c>
      <c r="L42" s="57"/>
      <c r="M42" s="58" t="s">
        <v>186</v>
      </c>
      <c r="N42" s="59"/>
    </row>
    <row r="43" spans="2:14" ht="30" customHeight="1" x14ac:dyDescent="0.25">
      <c r="B43" s="40"/>
      <c r="C43" s="61" t="s">
        <v>47</v>
      </c>
      <c r="D43" s="118">
        <v>12</v>
      </c>
      <c r="E43" s="118">
        <v>12</v>
      </c>
      <c r="F43" s="118">
        <v>12</v>
      </c>
      <c r="G43" s="63">
        <v>4199.16</v>
      </c>
      <c r="H43" s="63">
        <v>8295</v>
      </c>
      <c r="I43" s="58" t="s">
        <v>13</v>
      </c>
      <c r="J43" s="62" t="s">
        <v>0</v>
      </c>
      <c r="K43" s="58" t="s">
        <v>14</v>
      </c>
      <c r="L43" s="107"/>
      <c r="M43" s="58"/>
      <c r="N43" s="100"/>
    </row>
    <row r="44" spans="2:14" ht="30" customHeight="1" x14ac:dyDescent="0.25">
      <c r="B44" s="40"/>
      <c r="C44" s="61" t="s">
        <v>48</v>
      </c>
      <c r="D44" s="119">
        <v>11</v>
      </c>
      <c r="E44" s="119">
        <v>11</v>
      </c>
      <c r="F44" s="132">
        <v>12</v>
      </c>
      <c r="G44" s="63">
        <v>3570</v>
      </c>
      <c r="H44" s="63">
        <v>7889.88</v>
      </c>
      <c r="I44" s="58" t="s">
        <v>13</v>
      </c>
      <c r="J44" s="62" t="s">
        <v>1</v>
      </c>
      <c r="K44" s="58" t="s">
        <v>14</v>
      </c>
      <c r="L44" s="107"/>
      <c r="M44" s="58"/>
      <c r="N44" s="100"/>
    </row>
    <row r="45" spans="2:14" ht="30" customHeight="1" x14ac:dyDescent="0.25">
      <c r="B45" s="289"/>
      <c r="C45" s="328" t="s">
        <v>229</v>
      </c>
      <c r="D45" s="301"/>
      <c r="E45" s="309"/>
      <c r="F45" s="309"/>
      <c r="G45" s="299"/>
      <c r="H45" s="299"/>
      <c r="I45" s="300"/>
      <c r="J45" s="301"/>
      <c r="K45" s="300"/>
      <c r="L45" s="310"/>
      <c r="M45" s="310"/>
      <c r="N45" s="311"/>
    </row>
    <row r="46" spans="2:14" ht="30" customHeight="1" x14ac:dyDescent="0.25">
      <c r="B46" s="18"/>
      <c r="C46" s="98" t="s">
        <v>84</v>
      </c>
      <c r="D46" s="136">
        <v>1</v>
      </c>
      <c r="E46" s="136">
        <v>1</v>
      </c>
      <c r="F46" s="136">
        <v>1</v>
      </c>
      <c r="G46" s="63">
        <v>4199.16</v>
      </c>
      <c r="H46" s="63">
        <v>10134.719999999999</v>
      </c>
      <c r="I46" s="58" t="s">
        <v>19</v>
      </c>
      <c r="J46" s="62" t="s">
        <v>0</v>
      </c>
      <c r="K46" s="58" t="s">
        <v>6</v>
      </c>
      <c r="L46" s="64"/>
      <c r="M46" s="58" t="s">
        <v>187</v>
      </c>
      <c r="N46" s="65"/>
    </row>
    <row r="47" spans="2:14" ht="30" customHeight="1" x14ac:dyDescent="0.25">
      <c r="B47" s="18"/>
      <c r="C47" s="61" t="s">
        <v>25</v>
      </c>
      <c r="D47" s="119">
        <v>5</v>
      </c>
      <c r="E47" s="119">
        <v>5</v>
      </c>
      <c r="F47" s="132">
        <v>6</v>
      </c>
      <c r="G47" s="63">
        <v>4199.16</v>
      </c>
      <c r="H47" s="63">
        <v>8295</v>
      </c>
      <c r="I47" s="58" t="s">
        <v>13</v>
      </c>
      <c r="J47" s="62" t="s">
        <v>0</v>
      </c>
      <c r="K47" s="58" t="s">
        <v>14</v>
      </c>
      <c r="L47" s="62"/>
      <c r="M47" s="62"/>
      <c r="N47" s="85"/>
    </row>
    <row r="48" spans="2:14" ht="30" customHeight="1" thickBot="1" x14ac:dyDescent="0.3">
      <c r="B48" s="31"/>
      <c r="C48" s="67" t="s">
        <v>26</v>
      </c>
      <c r="D48" s="120">
        <v>10</v>
      </c>
      <c r="E48" s="120">
        <v>10</v>
      </c>
      <c r="F48" s="133">
        <v>8</v>
      </c>
      <c r="G48" s="69">
        <v>3570</v>
      </c>
      <c r="H48" s="69">
        <v>7889.88</v>
      </c>
      <c r="I48" s="70" t="s">
        <v>13</v>
      </c>
      <c r="J48" s="68" t="s">
        <v>1</v>
      </c>
      <c r="K48" s="70" t="s">
        <v>14</v>
      </c>
      <c r="L48" s="68"/>
      <c r="M48" s="68"/>
      <c r="N48" s="99"/>
    </row>
    <row r="50" spans="6:13" x14ac:dyDescent="0.25">
      <c r="F50" s="4"/>
      <c r="H50" s="12"/>
      <c r="I50" s="233" t="s">
        <v>211</v>
      </c>
      <c r="J50" s="225">
        <v>2292</v>
      </c>
      <c r="K50" s="222">
        <f>J50/SUM(F42:F44)</f>
        <v>91.68</v>
      </c>
      <c r="L50" s="12" t="s">
        <v>96</v>
      </c>
    </row>
    <row r="51" spans="6:13" x14ac:dyDescent="0.25">
      <c r="F51" s="4"/>
      <c r="H51" s="12"/>
      <c r="I51" s="233" t="s">
        <v>212</v>
      </c>
      <c r="J51" s="225">
        <v>1550</v>
      </c>
      <c r="K51" s="222">
        <f>J51/SUM(F46:F48)</f>
        <v>103.33333333333333</v>
      </c>
      <c r="L51" s="12" t="s">
        <v>96</v>
      </c>
    </row>
    <row r="52" spans="6:13" x14ac:dyDescent="0.25">
      <c r="F52" s="4"/>
      <c r="H52" s="12"/>
      <c r="I52" s="12"/>
      <c r="L52" s="4"/>
    </row>
    <row r="53" spans="6:13" x14ac:dyDescent="0.25">
      <c r="F53" s="140" t="s">
        <v>213</v>
      </c>
      <c r="G53" s="236">
        <f>+SUM(F6:F19)</f>
        <v>85</v>
      </c>
      <c r="H53" s="141">
        <f>+G53/$G$56</f>
        <v>0.63909774436090228</v>
      </c>
      <c r="I53" s="141"/>
      <c r="J53" s="396" t="s">
        <v>223</v>
      </c>
      <c r="K53" s="396"/>
      <c r="L53" s="396"/>
      <c r="M53" s="396"/>
    </row>
    <row r="54" spans="6:13" x14ac:dyDescent="0.25">
      <c r="F54" s="140" t="s">
        <v>214</v>
      </c>
      <c r="G54" s="236">
        <f>+SUM(F24:F26)+SUM(F33:F35)</f>
        <v>8</v>
      </c>
      <c r="H54" s="141">
        <f t="shared" ref="H54:H55" si="1">+G54/$G$56</f>
        <v>6.0150375939849621E-2</v>
      </c>
      <c r="I54" s="141"/>
      <c r="J54" s="179" t="s">
        <v>0</v>
      </c>
      <c r="K54" s="179" t="s">
        <v>1</v>
      </c>
      <c r="L54" s="179" t="s">
        <v>2</v>
      </c>
      <c r="M54" s="179" t="s">
        <v>99</v>
      </c>
    </row>
    <row r="55" spans="6:13" x14ac:dyDescent="0.25">
      <c r="F55" s="140" t="s">
        <v>215</v>
      </c>
      <c r="G55" s="236">
        <f>+SUM(F42:F48)</f>
        <v>40</v>
      </c>
      <c r="H55" s="141">
        <f t="shared" si="1"/>
        <v>0.3007518796992481</v>
      </c>
      <c r="I55" s="141"/>
      <c r="J55" s="230">
        <f>+F6+F9+F10+F13+F14+F15+F16+F24+F25+F33+F34+F42+F43+F46+F47</f>
        <v>54</v>
      </c>
      <c r="K55" s="229">
        <f>+F7+F11+F17+F18+F19+F26+F27+F35+F44+F48</f>
        <v>85</v>
      </c>
      <c r="L55" s="229">
        <f>+F28+F29+F30+F31+F36+F37</f>
        <v>36</v>
      </c>
      <c r="M55" s="229">
        <f>+SUM(J55:L55)</f>
        <v>175</v>
      </c>
    </row>
    <row r="56" spans="6:13" x14ac:dyDescent="0.25">
      <c r="G56" s="236">
        <f>+SUM(G53:G55)</f>
        <v>133</v>
      </c>
      <c r="K56" s="269" t="s">
        <v>227</v>
      </c>
    </row>
  </sheetData>
  <mergeCells count="7">
    <mergeCell ref="J53:M53"/>
    <mergeCell ref="Q4:T4"/>
    <mergeCell ref="B2:N2"/>
    <mergeCell ref="B39:N39"/>
    <mergeCell ref="B3:N3"/>
    <mergeCell ref="B4:N4"/>
    <mergeCell ref="B21:N21"/>
  </mergeCells>
  <pageMargins left="0.7" right="0.7" top="0.75" bottom="0.75" header="0.3" footer="0.3"/>
  <pageSetup paperSize="8" scale="46" orientation="landscape" r:id="rId1"/>
  <ignoredErrors>
    <ignoredError sqref="K50:K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CB11-55B7-4E2F-BA70-57781807C3F5}">
  <sheetPr>
    <pageSetUpPr fitToPage="1"/>
  </sheetPr>
  <dimension ref="B1:T55"/>
  <sheetViews>
    <sheetView zoomScale="73" zoomScaleNormal="73" workbookViewId="0">
      <selection sqref="A1:N1048576"/>
    </sheetView>
  </sheetViews>
  <sheetFormatPr defaultColWidth="9.140625" defaultRowHeight="15" x14ac:dyDescent="0.25"/>
  <cols>
    <col min="1" max="1" width="10.7109375" style="4" customWidth="1"/>
    <col min="2" max="2" width="18.7109375" style="4" customWidth="1"/>
    <col min="3" max="3" width="80.140625" style="4" customWidth="1"/>
    <col min="4" max="4" width="16.7109375" style="12" hidden="1" customWidth="1"/>
    <col min="5" max="6" width="16.7109375" style="12" customWidth="1"/>
    <col min="7" max="7" width="11.85546875" style="4" customWidth="1"/>
    <col min="8" max="8" width="12.28515625" style="4" customWidth="1"/>
    <col min="9" max="9" width="18.140625" style="4" customWidth="1"/>
    <col min="10" max="10" width="10.140625" style="4" customWidth="1"/>
    <col min="11" max="11" width="15.85546875" style="4" customWidth="1"/>
    <col min="12" max="12" width="17.140625" style="5" customWidth="1"/>
    <col min="13" max="13" width="40.42578125" style="5" customWidth="1"/>
    <col min="14" max="14" width="26.140625" style="5" customWidth="1"/>
    <col min="15" max="15" width="3.42578125" style="4" customWidth="1"/>
    <col min="16" max="16" width="45.85546875" style="4" customWidth="1"/>
    <col min="17" max="17" width="9.140625" style="4"/>
    <col min="18" max="18" width="9.42578125" style="4" bestFit="1" customWidth="1"/>
    <col min="19" max="16384" width="9.140625" style="4"/>
  </cols>
  <sheetData>
    <row r="1" spans="2:20" ht="15.75" thickBot="1" x14ac:dyDescent="0.3"/>
    <row r="2" spans="2:20" ht="19.5" thickBot="1" x14ac:dyDescent="0.3">
      <c r="B2" s="405" t="s">
        <v>16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</row>
    <row r="3" spans="2:20" ht="15.75" thickBot="1" x14ac:dyDescent="0.3">
      <c r="B3" s="6"/>
      <c r="C3" s="7"/>
      <c r="D3" s="11"/>
      <c r="E3" s="11"/>
      <c r="F3" s="11"/>
      <c r="G3" s="7"/>
      <c r="H3" s="7"/>
    </row>
    <row r="4" spans="2:20" ht="25.15" customHeight="1" thickBot="1" x14ac:dyDescent="0.3">
      <c r="B4" s="397" t="s">
        <v>40</v>
      </c>
      <c r="C4" s="398"/>
      <c r="D4" s="409"/>
      <c r="E4" s="409"/>
      <c r="F4" s="409"/>
      <c r="G4" s="409"/>
      <c r="H4" s="409"/>
      <c r="I4" s="398"/>
      <c r="J4" s="398"/>
      <c r="K4" s="398"/>
      <c r="L4" s="398"/>
      <c r="M4" s="398"/>
      <c r="N4" s="399"/>
      <c r="P4" s="12"/>
      <c r="Q4" s="396" t="s">
        <v>98</v>
      </c>
      <c r="R4" s="396"/>
      <c r="S4" s="396"/>
      <c r="T4" s="396"/>
    </row>
    <row r="5" spans="2:20" ht="25.5" x14ac:dyDescent="0.25">
      <c r="B5" s="14" t="s">
        <v>3</v>
      </c>
      <c r="C5" s="1" t="s">
        <v>4</v>
      </c>
      <c r="D5" s="35" t="s">
        <v>94</v>
      </c>
      <c r="E5" s="214" t="s">
        <v>95</v>
      </c>
      <c r="F5" s="214" t="s">
        <v>168</v>
      </c>
      <c r="G5" s="35" t="s">
        <v>5</v>
      </c>
      <c r="H5" s="35" t="s">
        <v>6</v>
      </c>
      <c r="I5" s="125" t="s">
        <v>7</v>
      </c>
      <c r="J5" s="1" t="s">
        <v>8</v>
      </c>
      <c r="K5" s="10" t="s">
        <v>9</v>
      </c>
      <c r="L5" s="1" t="s">
        <v>10</v>
      </c>
      <c r="M5" s="1" t="s">
        <v>11</v>
      </c>
      <c r="N5" s="13" t="s">
        <v>12</v>
      </c>
      <c r="P5" s="12"/>
      <c r="Q5" s="182" t="s">
        <v>0</v>
      </c>
      <c r="R5" s="182" t="s">
        <v>1</v>
      </c>
      <c r="S5" s="182" t="s">
        <v>2</v>
      </c>
      <c r="T5" s="182" t="s">
        <v>99</v>
      </c>
    </row>
    <row r="6" spans="2:20" ht="30" customHeight="1" x14ac:dyDescent="0.25">
      <c r="B6" s="33"/>
      <c r="C6" s="111" t="s">
        <v>27</v>
      </c>
      <c r="D6" s="117">
        <v>2</v>
      </c>
      <c r="E6" s="117">
        <v>2</v>
      </c>
      <c r="F6" s="117">
        <v>2</v>
      </c>
      <c r="G6" s="55">
        <v>4199.16</v>
      </c>
      <c r="H6" s="55">
        <v>8295</v>
      </c>
      <c r="I6" s="127" t="s">
        <v>13</v>
      </c>
      <c r="J6" s="54" t="s">
        <v>0</v>
      </c>
      <c r="K6" s="56" t="s">
        <v>14</v>
      </c>
      <c r="L6" s="57"/>
      <c r="M6" s="57"/>
      <c r="N6" s="59"/>
      <c r="P6" s="254" t="s">
        <v>136</v>
      </c>
      <c r="Q6" s="180">
        <v>4</v>
      </c>
      <c r="R6" s="180">
        <v>9</v>
      </c>
      <c r="S6" s="180">
        <v>3</v>
      </c>
      <c r="T6" s="179">
        <f t="shared" ref="T6:T16" si="0">Q6+R6+S6</f>
        <v>16</v>
      </c>
    </row>
    <row r="7" spans="2:20" ht="30" customHeight="1" x14ac:dyDescent="0.25">
      <c r="B7" s="271"/>
      <c r="C7" s="272" t="s">
        <v>28</v>
      </c>
      <c r="D7" s="273">
        <v>5</v>
      </c>
      <c r="E7" s="273">
        <v>5</v>
      </c>
      <c r="F7" s="273">
        <v>5</v>
      </c>
      <c r="G7" s="122">
        <v>3570</v>
      </c>
      <c r="H7" s="122">
        <v>7889.88</v>
      </c>
      <c r="I7" s="312" t="s">
        <v>13</v>
      </c>
      <c r="J7" s="275" t="s">
        <v>1</v>
      </c>
      <c r="K7" s="274" t="s">
        <v>14</v>
      </c>
      <c r="L7" s="112"/>
      <c r="M7" s="112"/>
      <c r="N7" s="276"/>
      <c r="P7" s="254" t="s">
        <v>140</v>
      </c>
      <c r="Q7" s="180">
        <v>18</v>
      </c>
      <c r="R7" s="180">
        <v>30</v>
      </c>
      <c r="S7" s="180">
        <v>8</v>
      </c>
      <c r="T7" s="179">
        <f t="shared" si="0"/>
        <v>56</v>
      </c>
    </row>
    <row r="8" spans="2:20" ht="30" customHeight="1" x14ac:dyDescent="0.25">
      <c r="B8" s="289"/>
      <c r="C8" s="328" t="s">
        <v>250</v>
      </c>
      <c r="D8" s="309"/>
      <c r="E8" s="309"/>
      <c r="F8" s="309"/>
      <c r="G8" s="299"/>
      <c r="H8" s="299"/>
      <c r="I8" s="300"/>
      <c r="J8" s="301"/>
      <c r="K8" s="300"/>
      <c r="L8" s="310"/>
      <c r="M8" s="310"/>
      <c r="N8" s="311"/>
      <c r="P8" s="254" t="s">
        <v>133</v>
      </c>
      <c r="Q8" s="180">
        <v>4</v>
      </c>
      <c r="R8" s="180">
        <v>6</v>
      </c>
      <c r="S8" s="180">
        <v>2</v>
      </c>
      <c r="T8" s="179">
        <f>Q8+R8+S8</f>
        <v>12</v>
      </c>
    </row>
    <row r="9" spans="2:20" ht="30" customHeight="1" x14ac:dyDescent="0.25">
      <c r="B9" s="40"/>
      <c r="C9" s="103" t="s">
        <v>88</v>
      </c>
      <c r="D9" s="278">
        <v>1</v>
      </c>
      <c r="E9" s="278">
        <v>1</v>
      </c>
      <c r="F9" s="278">
        <v>1</v>
      </c>
      <c r="G9" s="105">
        <v>4199.16</v>
      </c>
      <c r="H9" s="105">
        <v>10134.719999999999</v>
      </c>
      <c r="I9" s="313" t="s">
        <v>19</v>
      </c>
      <c r="J9" s="104" t="s">
        <v>0</v>
      </c>
      <c r="K9" s="106" t="s">
        <v>6</v>
      </c>
      <c r="L9" s="107"/>
      <c r="M9" s="106" t="s">
        <v>194</v>
      </c>
      <c r="N9" s="100"/>
      <c r="P9" s="254" t="s">
        <v>134</v>
      </c>
      <c r="Q9" s="180">
        <v>8</v>
      </c>
      <c r="R9" s="180">
        <v>15</v>
      </c>
      <c r="S9" s="180">
        <v>7</v>
      </c>
      <c r="T9" s="179">
        <f>Q9+R9+S9</f>
        <v>30</v>
      </c>
    </row>
    <row r="10" spans="2:20" ht="30" customHeight="1" x14ac:dyDescent="0.25">
      <c r="B10" s="18"/>
      <c r="C10" s="61" t="s">
        <v>45</v>
      </c>
      <c r="D10" s="119">
        <v>19</v>
      </c>
      <c r="E10" s="119">
        <v>19</v>
      </c>
      <c r="F10" s="132">
        <v>17</v>
      </c>
      <c r="G10" s="63">
        <v>4199.16</v>
      </c>
      <c r="H10" s="63">
        <v>8295</v>
      </c>
      <c r="I10" s="123" t="s">
        <v>13</v>
      </c>
      <c r="J10" s="62" t="s">
        <v>0</v>
      </c>
      <c r="K10" s="58" t="s">
        <v>14</v>
      </c>
      <c r="L10" s="64"/>
      <c r="M10" s="58"/>
      <c r="N10" s="65"/>
      <c r="P10" s="254" t="s">
        <v>104</v>
      </c>
      <c r="Q10" s="180">
        <v>6</v>
      </c>
      <c r="R10" s="180">
        <v>12</v>
      </c>
      <c r="S10" s="180">
        <v>3</v>
      </c>
      <c r="T10" s="179">
        <f t="shared" si="0"/>
        <v>21</v>
      </c>
    </row>
    <row r="11" spans="2:20" ht="30" customHeight="1" x14ac:dyDescent="0.25">
      <c r="B11" s="18"/>
      <c r="C11" s="61" t="s">
        <v>46</v>
      </c>
      <c r="D11" s="119">
        <v>35</v>
      </c>
      <c r="E11" s="119">
        <v>34</v>
      </c>
      <c r="F11" s="132">
        <v>30</v>
      </c>
      <c r="G11" s="63">
        <v>3570</v>
      </c>
      <c r="H11" s="63">
        <v>7889.88</v>
      </c>
      <c r="I11" s="123" t="s">
        <v>13</v>
      </c>
      <c r="J11" s="62" t="s">
        <v>1</v>
      </c>
      <c r="K11" s="58" t="s">
        <v>14</v>
      </c>
      <c r="L11" s="64"/>
      <c r="M11" s="58"/>
      <c r="N11" s="65"/>
      <c r="P11" s="254" t="s">
        <v>103</v>
      </c>
      <c r="Q11" s="180">
        <v>4</v>
      </c>
      <c r="R11" s="180">
        <v>8</v>
      </c>
      <c r="S11" s="180">
        <v>4</v>
      </c>
      <c r="T11" s="179">
        <f t="shared" si="0"/>
        <v>16</v>
      </c>
    </row>
    <row r="12" spans="2:20" ht="30" customHeight="1" x14ac:dyDescent="0.25">
      <c r="B12" s="289"/>
      <c r="C12" s="328" t="s">
        <v>229</v>
      </c>
      <c r="D12" s="309"/>
      <c r="E12" s="309"/>
      <c r="F12" s="309"/>
      <c r="G12" s="299"/>
      <c r="H12" s="299"/>
      <c r="I12" s="300"/>
      <c r="J12" s="301"/>
      <c r="K12" s="300"/>
      <c r="L12" s="310"/>
      <c r="M12" s="310"/>
      <c r="N12" s="311"/>
      <c r="P12" s="254" t="s">
        <v>117</v>
      </c>
      <c r="Q12" s="180">
        <v>1</v>
      </c>
      <c r="R12" s="180">
        <v>1</v>
      </c>
      <c r="S12" s="180">
        <v>1</v>
      </c>
      <c r="T12" s="179">
        <f t="shared" si="0"/>
        <v>3</v>
      </c>
    </row>
    <row r="13" spans="2:20" ht="30" customHeight="1" x14ac:dyDescent="0.25">
      <c r="B13" s="18"/>
      <c r="C13" s="98" t="s">
        <v>73</v>
      </c>
      <c r="D13" s="118">
        <v>1</v>
      </c>
      <c r="E13" s="118">
        <v>1</v>
      </c>
      <c r="F13" s="118">
        <v>1</v>
      </c>
      <c r="G13" s="122">
        <v>4199.16</v>
      </c>
      <c r="H13" s="122">
        <v>10134.719999999999</v>
      </c>
      <c r="I13" s="123" t="s">
        <v>19</v>
      </c>
      <c r="J13" s="62" t="s">
        <v>0</v>
      </c>
      <c r="K13" s="58" t="s">
        <v>6</v>
      </c>
      <c r="L13" s="64"/>
      <c r="M13" s="58" t="s">
        <v>195</v>
      </c>
      <c r="N13" s="65"/>
      <c r="P13" s="254" t="s">
        <v>105</v>
      </c>
      <c r="Q13" s="180">
        <v>1</v>
      </c>
      <c r="R13" s="180">
        <v>7</v>
      </c>
      <c r="S13" s="180">
        <v>2</v>
      </c>
      <c r="T13" s="179">
        <f>Q13+R13+S13</f>
        <v>10</v>
      </c>
    </row>
    <row r="14" spans="2:20" ht="30" customHeight="1" x14ac:dyDescent="0.25">
      <c r="B14" s="18"/>
      <c r="C14" s="61" t="s">
        <v>20</v>
      </c>
      <c r="D14" s="119">
        <v>6</v>
      </c>
      <c r="E14" s="119">
        <v>6</v>
      </c>
      <c r="F14" s="119">
        <v>6</v>
      </c>
      <c r="G14" s="126">
        <v>4199.16</v>
      </c>
      <c r="H14" s="126">
        <v>8295</v>
      </c>
      <c r="I14" s="123" t="s">
        <v>13</v>
      </c>
      <c r="J14" s="62" t="s">
        <v>0</v>
      </c>
      <c r="K14" s="58" t="s">
        <v>14</v>
      </c>
      <c r="L14" s="62"/>
      <c r="M14" s="62"/>
      <c r="N14" s="85" t="s">
        <v>15</v>
      </c>
      <c r="P14" s="254" t="s">
        <v>106</v>
      </c>
      <c r="Q14" s="180">
        <v>4</v>
      </c>
      <c r="R14" s="180">
        <v>2</v>
      </c>
      <c r="S14" s="180">
        <v>6</v>
      </c>
      <c r="T14" s="179">
        <f>Q14+R14+S14</f>
        <v>12</v>
      </c>
    </row>
    <row r="15" spans="2:20" ht="30" customHeight="1" x14ac:dyDescent="0.25">
      <c r="B15" s="18"/>
      <c r="C15" s="61" t="s">
        <v>20</v>
      </c>
      <c r="D15" s="119">
        <v>2</v>
      </c>
      <c r="E15" s="119">
        <v>2</v>
      </c>
      <c r="F15" s="119">
        <v>2</v>
      </c>
      <c r="G15" s="126">
        <v>4199.16</v>
      </c>
      <c r="H15" s="126">
        <v>8570.64</v>
      </c>
      <c r="I15" s="123" t="s">
        <v>13</v>
      </c>
      <c r="J15" s="62" t="s">
        <v>0</v>
      </c>
      <c r="K15" s="58" t="s">
        <v>14</v>
      </c>
      <c r="L15" s="62"/>
      <c r="M15" s="62"/>
      <c r="N15" s="85" t="s">
        <v>64</v>
      </c>
      <c r="P15" s="254" t="s">
        <v>107</v>
      </c>
      <c r="Q15" s="180">
        <v>1</v>
      </c>
      <c r="R15" s="180">
        <v>4</v>
      </c>
      <c r="S15" s="180">
        <v>1</v>
      </c>
      <c r="T15" s="179">
        <f t="shared" si="0"/>
        <v>6</v>
      </c>
    </row>
    <row r="16" spans="2:20" ht="30" customHeight="1" x14ac:dyDescent="0.25">
      <c r="B16" s="18"/>
      <c r="C16" s="61" t="s">
        <v>21</v>
      </c>
      <c r="D16" s="119">
        <v>12</v>
      </c>
      <c r="E16" s="119">
        <v>12</v>
      </c>
      <c r="F16" s="119">
        <v>12</v>
      </c>
      <c r="G16" s="126">
        <v>3570</v>
      </c>
      <c r="H16" s="126">
        <v>7889.88</v>
      </c>
      <c r="I16" s="123" t="s">
        <v>13</v>
      </c>
      <c r="J16" s="62" t="s">
        <v>1</v>
      </c>
      <c r="K16" s="58" t="s">
        <v>14</v>
      </c>
      <c r="L16" s="62"/>
      <c r="M16" s="62"/>
      <c r="N16" s="85" t="s">
        <v>15</v>
      </c>
      <c r="P16" s="254" t="s">
        <v>108</v>
      </c>
      <c r="Q16" s="180">
        <v>1</v>
      </c>
      <c r="R16" s="180">
        <v>1</v>
      </c>
      <c r="S16" s="180">
        <v>0</v>
      </c>
      <c r="T16" s="179">
        <f t="shared" si="0"/>
        <v>2</v>
      </c>
    </row>
    <row r="17" spans="2:20" ht="30" customHeight="1" thickBot="1" x14ac:dyDescent="0.3">
      <c r="B17" s="31"/>
      <c r="C17" s="67" t="s">
        <v>21</v>
      </c>
      <c r="D17" s="120">
        <v>4</v>
      </c>
      <c r="E17" s="120">
        <v>5</v>
      </c>
      <c r="F17" s="133">
        <v>6</v>
      </c>
      <c r="G17" s="128">
        <v>3570</v>
      </c>
      <c r="H17" s="128">
        <v>8165.4000000000005</v>
      </c>
      <c r="I17" s="124" t="s">
        <v>13</v>
      </c>
      <c r="J17" s="68" t="s">
        <v>1</v>
      </c>
      <c r="K17" s="70" t="s">
        <v>14</v>
      </c>
      <c r="L17" s="68"/>
      <c r="M17" s="68"/>
      <c r="N17" s="99" t="s">
        <v>64</v>
      </c>
      <c r="P17" s="181" t="s">
        <v>99</v>
      </c>
      <c r="Q17" s="179">
        <f>SUM(Q6:Q16)</f>
        <v>52</v>
      </c>
      <c r="R17" s="179">
        <f>SUM(R6:R16)</f>
        <v>95</v>
      </c>
      <c r="S17" s="179">
        <f>SUM(S6:S16)</f>
        <v>37</v>
      </c>
      <c r="T17" s="179">
        <f>SUM(T6:T16)</f>
        <v>184</v>
      </c>
    </row>
    <row r="18" spans="2:20" ht="30" customHeight="1" thickBot="1" x14ac:dyDescent="0.3">
      <c r="P18" s="12"/>
      <c r="Q18" s="12"/>
      <c r="R18" s="12"/>
      <c r="S18" s="12"/>
      <c r="T18" s="12"/>
    </row>
    <row r="19" spans="2:20" ht="30" customHeight="1" thickBot="1" x14ac:dyDescent="0.3">
      <c r="B19" s="397" t="s">
        <v>17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9"/>
      <c r="P19" s="250" t="s">
        <v>222</v>
      </c>
      <c r="Q19" s="247">
        <v>2</v>
      </c>
      <c r="R19" s="247">
        <v>3</v>
      </c>
      <c r="S19" s="247">
        <v>1</v>
      </c>
      <c r="T19" s="248"/>
    </row>
    <row r="20" spans="2:20" ht="30" customHeight="1" thickBot="1" x14ac:dyDescent="0.3">
      <c r="B20" s="34" t="s">
        <v>3</v>
      </c>
      <c r="C20" s="35" t="s">
        <v>4</v>
      </c>
      <c r="D20" s="35" t="s">
        <v>94</v>
      </c>
      <c r="E20" s="214" t="s">
        <v>95</v>
      </c>
      <c r="F20" s="214" t="s">
        <v>168</v>
      </c>
      <c r="G20" s="35" t="s">
        <v>5</v>
      </c>
      <c r="H20" s="35" t="s">
        <v>6</v>
      </c>
      <c r="I20" s="35" t="s">
        <v>7</v>
      </c>
      <c r="J20" s="35" t="s">
        <v>8</v>
      </c>
      <c r="K20" s="36" t="s">
        <v>9</v>
      </c>
      <c r="L20" s="35" t="s">
        <v>10</v>
      </c>
      <c r="M20" s="35" t="s">
        <v>11</v>
      </c>
      <c r="N20" s="37" t="s">
        <v>12</v>
      </c>
      <c r="Q20" s="244">
        <f>+Q17-Q19</f>
        <v>50</v>
      </c>
      <c r="R20" s="245">
        <f>+R17-R19</f>
        <v>92</v>
      </c>
      <c r="S20" s="245">
        <f>+S17-S19</f>
        <v>36</v>
      </c>
      <c r="T20" s="246">
        <f>+SUM(Q20:S20)</f>
        <v>178</v>
      </c>
    </row>
    <row r="21" spans="2:20" ht="30" customHeight="1" x14ac:dyDescent="0.25">
      <c r="B21" s="289"/>
      <c r="C21" s="328" t="s">
        <v>233</v>
      </c>
      <c r="D21" s="309"/>
      <c r="E21" s="309"/>
      <c r="F21" s="309"/>
      <c r="G21" s="299"/>
      <c r="H21" s="299"/>
      <c r="I21" s="300"/>
      <c r="J21" s="301"/>
      <c r="K21" s="300"/>
      <c r="L21" s="310"/>
      <c r="M21" s="310"/>
      <c r="N21" s="311"/>
      <c r="P21" s="249" t="s">
        <v>121</v>
      </c>
      <c r="Q21" s="248"/>
      <c r="R21" s="248"/>
      <c r="S21" s="247"/>
      <c r="T21" s="43"/>
    </row>
    <row r="22" spans="2:20" ht="30" customHeight="1" x14ac:dyDescent="0.25">
      <c r="B22" s="33"/>
      <c r="C22" s="53" t="s">
        <v>77</v>
      </c>
      <c r="D22" s="117">
        <v>1</v>
      </c>
      <c r="E22" s="117">
        <v>1</v>
      </c>
      <c r="F22" s="117">
        <v>1</v>
      </c>
      <c r="G22" s="55">
        <v>4199.16</v>
      </c>
      <c r="H22" s="55">
        <v>10441.68</v>
      </c>
      <c r="I22" s="56" t="s">
        <v>19</v>
      </c>
      <c r="J22" s="54" t="s">
        <v>0</v>
      </c>
      <c r="K22" s="56" t="s">
        <v>6</v>
      </c>
      <c r="L22" s="57"/>
      <c r="M22" s="56" t="s">
        <v>196</v>
      </c>
      <c r="N22" s="59"/>
      <c r="P22" s="183" t="s">
        <v>141</v>
      </c>
      <c r="Q22" s="248"/>
      <c r="R22" s="247"/>
      <c r="S22" s="248"/>
      <c r="T22" s="43"/>
    </row>
    <row r="23" spans="2:20" ht="30" customHeight="1" x14ac:dyDescent="0.25">
      <c r="B23" s="40"/>
      <c r="C23" s="108" t="s">
        <v>58</v>
      </c>
      <c r="D23" s="118">
        <v>2</v>
      </c>
      <c r="E23" s="118">
        <v>2</v>
      </c>
      <c r="F23" s="118">
        <v>2</v>
      </c>
      <c r="G23" s="63">
        <v>4199.16</v>
      </c>
      <c r="H23" s="63">
        <v>8295</v>
      </c>
      <c r="I23" s="58" t="s">
        <v>13</v>
      </c>
      <c r="J23" s="62" t="s">
        <v>0</v>
      </c>
      <c r="K23" s="26" t="s">
        <v>14</v>
      </c>
      <c r="L23" s="107"/>
      <c r="M23" s="106"/>
      <c r="N23" s="100"/>
      <c r="P23" s="183" t="s">
        <v>142</v>
      </c>
      <c r="Q23" s="12"/>
      <c r="R23" s="12"/>
      <c r="S23" s="12"/>
      <c r="T23" s="12"/>
    </row>
    <row r="24" spans="2:20" ht="30" customHeight="1" x14ac:dyDescent="0.25">
      <c r="B24" s="40"/>
      <c r="C24" s="98" t="s">
        <v>79</v>
      </c>
      <c r="D24" s="118">
        <v>1</v>
      </c>
      <c r="E24" s="118">
        <v>1</v>
      </c>
      <c r="F24" s="118">
        <v>1</v>
      </c>
      <c r="G24" s="63">
        <v>3570</v>
      </c>
      <c r="H24" s="63">
        <v>9729.84</v>
      </c>
      <c r="I24" s="58" t="s">
        <v>19</v>
      </c>
      <c r="J24" s="62" t="s">
        <v>1</v>
      </c>
      <c r="K24" s="58" t="s">
        <v>6</v>
      </c>
      <c r="L24" s="64"/>
      <c r="M24" s="58" t="s">
        <v>197</v>
      </c>
      <c r="N24" s="100"/>
    </row>
    <row r="25" spans="2:20" ht="30" customHeight="1" x14ac:dyDescent="0.25">
      <c r="B25" s="40"/>
      <c r="C25" s="61" t="s">
        <v>56</v>
      </c>
      <c r="D25" s="118">
        <v>5</v>
      </c>
      <c r="E25" s="118">
        <v>5</v>
      </c>
      <c r="F25" s="118">
        <v>5</v>
      </c>
      <c r="G25" s="63">
        <v>3570</v>
      </c>
      <c r="H25" s="63">
        <v>7889.88</v>
      </c>
      <c r="I25" s="58" t="s">
        <v>13</v>
      </c>
      <c r="J25" s="62" t="s">
        <v>1</v>
      </c>
      <c r="K25" s="58" t="s">
        <v>14</v>
      </c>
      <c r="L25" s="107"/>
      <c r="M25" s="106"/>
      <c r="N25" s="100"/>
    </row>
    <row r="26" spans="2:20" ht="30" customHeight="1" x14ac:dyDescent="0.25">
      <c r="B26" s="40"/>
      <c r="C26" s="98" t="s">
        <v>80</v>
      </c>
      <c r="D26" s="118">
        <v>1</v>
      </c>
      <c r="E26" s="118">
        <v>1</v>
      </c>
      <c r="F26" s="118">
        <v>1</v>
      </c>
      <c r="G26" s="63">
        <v>2682.48</v>
      </c>
      <c r="H26" s="63">
        <v>9660.7200000000012</v>
      </c>
      <c r="I26" s="58" t="s">
        <v>19</v>
      </c>
      <c r="J26" s="62" t="s">
        <v>2</v>
      </c>
      <c r="K26" s="58" t="s">
        <v>6</v>
      </c>
      <c r="L26" s="64"/>
      <c r="M26" s="62" t="s">
        <v>182</v>
      </c>
      <c r="N26" s="100"/>
    </row>
    <row r="27" spans="2:20" ht="30" customHeight="1" x14ac:dyDescent="0.25">
      <c r="B27" s="40"/>
      <c r="C27" s="61" t="s">
        <v>59</v>
      </c>
      <c r="D27" s="118">
        <v>3</v>
      </c>
      <c r="E27" s="118">
        <v>3</v>
      </c>
      <c r="F27" s="118">
        <v>3</v>
      </c>
      <c r="G27" s="63">
        <v>2682.48</v>
      </c>
      <c r="H27" s="63">
        <v>7820.76</v>
      </c>
      <c r="I27" s="58" t="s">
        <v>13</v>
      </c>
      <c r="J27" s="62" t="s">
        <v>2</v>
      </c>
      <c r="K27" s="58" t="s">
        <v>14</v>
      </c>
      <c r="L27" s="64"/>
      <c r="M27" s="64"/>
      <c r="N27" s="85" t="s">
        <v>15</v>
      </c>
    </row>
    <row r="28" spans="2:20" ht="30" customHeight="1" x14ac:dyDescent="0.25">
      <c r="B28" s="40"/>
      <c r="C28" s="61" t="s">
        <v>59</v>
      </c>
      <c r="D28" s="118">
        <v>1</v>
      </c>
      <c r="E28" s="118">
        <v>1</v>
      </c>
      <c r="F28" s="118">
        <v>1</v>
      </c>
      <c r="G28" s="63">
        <v>2682.48</v>
      </c>
      <c r="H28" s="63">
        <v>8096.2800000000007</v>
      </c>
      <c r="I28" s="58" t="s">
        <v>13</v>
      </c>
      <c r="J28" s="62" t="s">
        <v>2</v>
      </c>
      <c r="K28" s="58" t="s">
        <v>14</v>
      </c>
      <c r="L28" s="62"/>
      <c r="M28" s="62"/>
      <c r="N28" s="85" t="s">
        <v>64</v>
      </c>
    </row>
    <row r="29" spans="2:20" ht="30" customHeight="1" x14ac:dyDescent="0.25">
      <c r="B29" s="40"/>
      <c r="C29" s="61" t="s">
        <v>59</v>
      </c>
      <c r="D29" s="118">
        <v>25</v>
      </c>
      <c r="E29" s="118">
        <v>25</v>
      </c>
      <c r="F29" s="118">
        <v>25</v>
      </c>
      <c r="G29" s="63">
        <v>2682.48</v>
      </c>
      <c r="H29" s="63">
        <v>7820.76</v>
      </c>
      <c r="I29" s="58" t="s">
        <v>13</v>
      </c>
      <c r="J29" s="62" t="s">
        <v>2</v>
      </c>
      <c r="K29" s="58" t="s">
        <v>14</v>
      </c>
      <c r="L29" s="62"/>
      <c r="M29" s="62"/>
      <c r="N29" s="85"/>
    </row>
    <row r="30" spans="2:20" ht="30" customHeight="1" x14ac:dyDescent="0.25">
      <c r="B30" s="289"/>
      <c r="C30" s="328" t="s">
        <v>231</v>
      </c>
      <c r="D30" s="309"/>
      <c r="E30" s="309"/>
      <c r="F30" s="309"/>
      <c r="G30" s="299"/>
      <c r="H30" s="299"/>
      <c r="I30" s="300"/>
      <c r="J30" s="301"/>
      <c r="K30" s="300"/>
      <c r="L30" s="310"/>
      <c r="M30" s="310"/>
      <c r="N30" s="311"/>
    </row>
    <row r="31" spans="2:20" ht="30" customHeight="1" x14ac:dyDescent="0.25">
      <c r="B31" s="18"/>
      <c r="C31" s="98" t="s">
        <v>234</v>
      </c>
      <c r="D31" s="118">
        <v>1</v>
      </c>
      <c r="E31" s="118">
        <v>1</v>
      </c>
      <c r="F31" s="118">
        <v>1</v>
      </c>
      <c r="G31" s="63">
        <v>4199.16</v>
      </c>
      <c r="H31" s="63">
        <v>12353.880000000001</v>
      </c>
      <c r="I31" s="58" t="s">
        <v>19</v>
      </c>
      <c r="J31" s="62" t="s">
        <v>0</v>
      </c>
      <c r="K31" s="58" t="s">
        <v>6</v>
      </c>
      <c r="L31" s="64"/>
      <c r="M31" s="88" t="s">
        <v>183</v>
      </c>
      <c r="N31" s="65"/>
    </row>
    <row r="32" spans="2:20" ht="30" customHeight="1" x14ac:dyDescent="0.25">
      <c r="B32" s="29"/>
      <c r="C32" s="108" t="s">
        <v>22</v>
      </c>
      <c r="D32" s="118">
        <v>3</v>
      </c>
      <c r="E32" s="118">
        <v>3</v>
      </c>
      <c r="F32" s="118">
        <v>3</v>
      </c>
      <c r="G32" s="63">
        <v>4199.16</v>
      </c>
      <c r="H32" s="63">
        <v>10207.200000000001</v>
      </c>
      <c r="I32" s="58" t="s">
        <v>13</v>
      </c>
      <c r="J32" s="62" t="s">
        <v>0</v>
      </c>
      <c r="K32" s="26" t="s">
        <v>14</v>
      </c>
      <c r="L32" s="27"/>
      <c r="M32" s="27"/>
      <c r="N32" s="28"/>
    </row>
    <row r="33" spans="2:14" ht="30" customHeight="1" x14ac:dyDescent="0.25">
      <c r="B33" s="18"/>
      <c r="C33" s="61" t="s">
        <v>23</v>
      </c>
      <c r="D33" s="118">
        <v>1</v>
      </c>
      <c r="E33" s="118">
        <v>1</v>
      </c>
      <c r="F33" s="118">
        <v>1</v>
      </c>
      <c r="G33" s="63">
        <v>3570</v>
      </c>
      <c r="H33" s="63">
        <v>8654.880000000001</v>
      </c>
      <c r="I33" s="58" t="s">
        <v>13</v>
      </c>
      <c r="J33" s="62" t="s">
        <v>1</v>
      </c>
      <c r="K33" s="58" t="s">
        <v>14</v>
      </c>
      <c r="L33" s="62"/>
      <c r="M33" s="62"/>
      <c r="N33" s="85"/>
    </row>
    <row r="34" spans="2:14" ht="30" customHeight="1" x14ac:dyDescent="0.25">
      <c r="B34" s="18"/>
      <c r="C34" s="98" t="s">
        <v>82</v>
      </c>
      <c r="D34" s="118">
        <v>1</v>
      </c>
      <c r="E34" s="118">
        <v>1</v>
      </c>
      <c r="F34" s="118">
        <v>1</v>
      </c>
      <c r="G34" s="63">
        <v>2682.48</v>
      </c>
      <c r="H34" s="63">
        <v>11572.68</v>
      </c>
      <c r="I34" s="58" t="s">
        <v>19</v>
      </c>
      <c r="J34" s="62" t="s">
        <v>2</v>
      </c>
      <c r="K34" s="58" t="s">
        <v>6</v>
      </c>
      <c r="L34" s="64"/>
      <c r="M34" s="86" t="s">
        <v>185</v>
      </c>
      <c r="N34" s="65"/>
    </row>
    <row r="35" spans="2:14" ht="30" customHeight="1" thickBot="1" x14ac:dyDescent="0.3">
      <c r="B35" s="31"/>
      <c r="C35" s="67" t="s">
        <v>24</v>
      </c>
      <c r="D35" s="121">
        <v>5</v>
      </c>
      <c r="E35" s="121">
        <v>5</v>
      </c>
      <c r="F35" s="121">
        <v>5</v>
      </c>
      <c r="G35" s="69">
        <v>2682.48</v>
      </c>
      <c r="H35" s="69">
        <v>9732.7199999999993</v>
      </c>
      <c r="I35" s="70" t="s">
        <v>13</v>
      </c>
      <c r="J35" s="68" t="s">
        <v>2</v>
      </c>
      <c r="K35" s="70" t="s">
        <v>14</v>
      </c>
      <c r="L35" s="68"/>
      <c r="M35" s="68"/>
      <c r="N35" s="99"/>
    </row>
    <row r="36" spans="2:14" ht="30" customHeight="1" thickBot="1" x14ac:dyDescent="0.3"/>
    <row r="37" spans="2:14" ht="30" customHeight="1" thickBot="1" x14ac:dyDescent="0.3">
      <c r="B37" s="397" t="s">
        <v>18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9"/>
    </row>
    <row r="38" spans="2:14" ht="30" customHeight="1" x14ac:dyDescent="0.25">
      <c r="B38" s="34" t="s">
        <v>3</v>
      </c>
      <c r="C38" s="35" t="s">
        <v>4</v>
      </c>
      <c r="D38" s="35" t="s">
        <v>94</v>
      </c>
      <c r="E38" s="214" t="s">
        <v>95</v>
      </c>
      <c r="F38" s="214" t="s">
        <v>168</v>
      </c>
      <c r="G38" s="35" t="s">
        <v>5</v>
      </c>
      <c r="H38" s="35" t="s">
        <v>6</v>
      </c>
      <c r="I38" s="35" t="s">
        <v>7</v>
      </c>
      <c r="J38" s="35" t="s">
        <v>8</v>
      </c>
      <c r="K38" s="36" t="s">
        <v>9</v>
      </c>
      <c r="L38" s="35" t="s">
        <v>10</v>
      </c>
      <c r="M38" s="35" t="s">
        <v>11</v>
      </c>
      <c r="N38" s="37" t="s">
        <v>12</v>
      </c>
    </row>
    <row r="39" spans="2:14" ht="30" customHeight="1" x14ac:dyDescent="0.25">
      <c r="B39" s="289"/>
      <c r="C39" s="328" t="s">
        <v>249</v>
      </c>
      <c r="D39" s="309"/>
      <c r="E39" s="309"/>
      <c r="F39" s="309"/>
      <c r="G39" s="299"/>
      <c r="H39" s="299"/>
      <c r="I39" s="300"/>
      <c r="J39" s="301"/>
      <c r="K39" s="300"/>
      <c r="L39" s="310"/>
      <c r="M39" s="310"/>
      <c r="N39" s="311"/>
    </row>
    <row r="40" spans="2:14" ht="30" customHeight="1" x14ac:dyDescent="0.25">
      <c r="B40" s="33"/>
      <c r="C40" s="103" t="s">
        <v>83</v>
      </c>
      <c r="D40" s="117">
        <v>1</v>
      </c>
      <c r="E40" s="117">
        <v>1</v>
      </c>
      <c r="F40" s="117">
        <v>1</v>
      </c>
      <c r="G40" s="55">
        <v>4199.16</v>
      </c>
      <c r="H40" s="55">
        <v>10134.719999999999</v>
      </c>
      <c r="I40" s="56" t="s">
        <v>19</v>
      </c>
      <c r="J40" s="54" t="s">
        <v>0</v>
      </c>
      <c r="K40" s="56" t="s">
        <v>6</v>
      </c>
      <c r="L40" s="57"/>
      <c r="M40" s="58" t="s">
        <v>186</v>
      </c>
      <c r="N40" s="59"/>
    </row>
    <row r="41" spans="2:14" ht="30" customHeight="1" x14ac:dyDescent="0.25">
      <c r="B41" s="40"/>
      <c r="C41" s="61" t="s">
        <v>47</v>
      </c>
      <c r="D41" s="119">
        <v>7</v>
      </c>
      <c r="E41" s="119">
        <v>7</v>
      </c>
      <c r="F41" s="132">
        <v>9</v>
      </c>
      <c r="G41" s="63">
        <v>4199.16</v>
      </c>
      <c r="H41" s="63">
        <v>8295</v>
      </c>
      <c r="I41" s="58" t="s">
        <v>13</v>
      </c>
      <c r="J41" s="62" t="s">
        <v>0</v>
      </c>
      <c r="K41" s="58" t="s">
        <v>14</v>
      </c>
      <c r="L41" s="107"/>
      <c r="M41" s="58"/>
      <c r="N41" s="100"/>
    </row>
    <row r="42" spans="2:14" ht="30" customHeight="1" x14ac:dyDescent="0.25">
      <c r="B42" s="40"/>
      <c r="C42" s="61" t="s">
        <v>48</v>
      </c>
      <c r="D42" s="119">
        <v>18</v>
      </c>
      <c r="E42" s="119">
        <v>18</v>
      </c>
      <c r="F42" s="132">
        <v>21</v>
      </c>
      <c r="G42" s="63">
        <v>3570</v>
      </c>
      <c r="H42" s="63">
        <v>7889.88</v>
      </c>
      <c r="I42" s="58" t="s">
        <v>13</v>
      </c>
      <c r="J42" s="62" t="s">
        <v>1</v>
      </c>
      <c r="K42" s="58" t="s">
        <v>14</v>
      </c>
      <c r="L42" s="107"/>
      <c r="M42" s="58"/>
      <c r="N42" s="100"/>
    </row>
    <row r="43" spans="2:14" ht="30" customHeight="1" x14ac:dyDescent="0.25">
      <c r="B43" s="289"/>
      <c r="C43" s="328" t="s">
        <v>229</v>
      </c>
      <c r="D43" s="309"/>
      <c r="E43" s="309"/>
      <c r="F43" s="309"/>
      <c r="G43" s="299"/>
      <c r="H43" s="299"/>
      <c r="I43" s="300"/>
      <c r="J43" s="301"/>
      <c r="K43" s="300"/>
      <c r="L43" s="310"/>
      <c r="M43" s="310"/>
      <c r="N43" s="311"/>
    </row>
    <row r="44" spans="2:14" ht="30" customHeight="1" x14ac:dyDescent="0.25">
      <c r="B44" s="18"/>
      <c r="C44" s="98" t="s">
        <v>84</v>
      </c>
      <c r="D44" s="118">
        <v>1</v>
      </c>
      <c r="E44" s="118">
        <v>1</v>
      </c>
      <c r="F44" s="118">
        <v>1</v>
      </c>
      <c r="G44" s="63">
        <v>4199.16</v>
      </c>
      <c r="H44" s="63">
        <v>10134.719999999999</v>
      </c>
      <c r="I44" s="58" t="s">
        <v>19</v>
      </c>
      <c r="J44" s="62" t="s">
        <v>0</v>
      </c>
      <c r="K44" s="58" t="s">
        <v>6</v>
      </c>
      <c r="L44" s="64"/>
      <c r="M44" s="58" t="s">
        <v>187</v>
      </c>
      <c r="N44" s="65"/>
    </row>
    <row r="45" spans="2:14" ht="30" customHeight="1" x14ac:dyDescent="0.25">
      <c r="B45" s="18"/>
      <c r="C45" s="61" t="s">
        <v>25</v>
      </c>
      <c r="D45" s="119">
        <v>3</v>
      </c>
      <c r="E45" s="119">
        <v>3</v>
      </c>
      <c r="F45" s="119">
        <v>3</v>
      </c>
      <c r="G45" s="63">
        <v>4199.16</v>
      </c>
      <c r="H45" s="63">
        <v>8295</v>
      </c>
      <c r="I45" s="58" t="s">
        <v>13</v>
      </c>
      <c r="J45" s="62" t="s">
        <v>0</v>
      </c>
      <c r="K45" s="58" t="s">
        <v>14</v>
      </c>
      <c r="L45" s="62"/>
      <c r="M45" s="62"/>
      <c r="N45" s="85"/>
    </row>
    <row r="46" spans="2:14" ht="30" customHeight="1" thickBot="1" x14ac:dyDescent="0.3">
      <c r="B46" s="31"/>
      <c r="C46" s="67" t="s">
        <v>26</v>
      </c>
      <c r="D46" s="120">
        <v>10</v>
      </c>
      <c r="E46" s="120">
        <v>10</v>
      </c>
      <c r="F46" s="120">
        <v>10</v>
      </c>
      <c r="G46" s="69">
        <v>3570</v>
      </c>
      <c r="H46" s="69">
        <v>7889.88</v>
      </c>
      <c r="I46" s="70" t="s">
        <v>13</v>
      </c>
      <c r="J46" s="68" t="s">
        <v>1</v>
      </c>
      <c r="K46" s="70" t="s">
        <v>14</v>
      </c>
      <c r="L46" s="68"/>
      <c r="M46" s="68"/>
      <c r="N46" s="99"/>
    </row>
    <row r="48" spans="2:14" x14ac:dyDescent="0.25">
      <c r="E48" s="233" t="s">
        <v>211</v>
      </c>
      <c r="F48" s="225">
        <v>2521</v>
      </c>
      <c r="G48" s="222">
        <f>+F48/SUM(F40:F42)</f>
        <v>81.322580645161295</v>
      </c>
      <c r="H48" s="4" t="s">
        <v>96</v>
      </c>
      <c r="K48" s="5"/>
      <c r="N48" s="4"/>
    </row>
    <row r="49" spans="5:14" x14ac:dyDescent="0.25">
      <c r="E49" s="233" t="s">
        <v>212</v>
      </c>
      <c r="F49" s="225">
        <v>1532</v>
      </c>
      <c r="G49" s="222">
        <f>+F49/SUM(F44:F46)</f>
        <v>109.42857142857143</v>
      </c>
      <c r="H49" s="4" t="s">
        <v>96</v>
      </c>
      <c r="K49" s="5"/>
      <c r="N49" s="4"/>
    </row>
    <row r="50" spans="5:14" x14ac:dyDescent="0.25">
      <c r="E50" s="4"/>
      <c r="G50" s="12"/>
      <c r="H50" s="12"/>
    </row>
    <row r="51" spans="5:14" x14ac:dyDescent="0.25">
      <c r="E51" s="140" t="s">
        <v>213</v>
      </c>
      <c r="F51" s="234">
        <f>+SUM(F6:F17)</f>
        <v>82</v>
      </c>
      <c r="G51" s="141">
        <f>+F51/$F$54</f>
        <v>0.58156028368794321</v>
      </c>
      <c r="H51" s="141"/>
      <c r="I51" s="396" t="s">
        <v>223</v>
      </c>
      <c r="J51" s="396"/>
      <c r="K51" s="396"/>
      <c r="L51" s="396"/>
    </row>
    <row r="52" spans="5:14" x14ac:dyDescent="0.25">
      <c r="E52" s="140" t="s">
        <v>214</v>
      </c>
      <c r="F52" s="234">
        <f>+SUM(F22:F25)+SUM(F31:F33)</f>
        <v>14</v>
      </c>
      <c r="G52" s="141">
        <f t="shared" ref="G52:G53" si="1">+F52/$F$54</f>
        <v>9.9290780141843976E-2</v>
      </c>
      <c r="H52" s="141"/>
      <c r="I52" s="179" t="s">
        <v>0</v>
      </c>
      <c r="J52" s="179" t="s">
        <v>1</v>
      </c>
      <c r="K52" s="179" t="s">
        <v>2</v>
      </c>
      <c r="L52" s="179" t="s">
        <v>99</v>
      </c>
    </row>
    <row r="53" spans="5:14" x14ac:dyDescent="0.25">
      <c r="E53" s="140" t="s">
        <v>215</v>
      </c>
      <c r="F53" s="234">
        <f>+SUM(F40:F46)</f>
        <v>45</v>
      </c>
      <c r="G53" s="141">
        <f t="shared" si="1"/>
        <v>0.31914893617021278</v>
      </c>
      <c r="H53" s="141"/>
      <c r="I53" s="230">
        <f>+F6+F9+F10+F13+F14+F15+F22+F23+F31+F32+F40+F41+F44+F45</f>
        <v>50</v>
      </c>
      <c r="J53" s="230">
        <f>+F7+F11+F16+F17+F24+F25+F33+F42+F46</f>
        <v>91</v>
      </c>
      <c r="K53" s="229">
        <f>+F26+F27+F28+F29+F34+F35</f>
        <v>36</v>
      </c>
      <c r="L53" s="229">
        <f>+SUM(I53:K53)</f>
        <v>177</v>
      </c>
    </row>
    <row r="54" spans="5:14" x14ac:dyDescent="0.25">
      <c r="E54" s="4"/>
      <c r="F54" s="234">
        <f>+SUM(F51:F53)</f>
        <v>141</v>
      </c>
      <c r="G54" s="12"/>
      <c r="H54" s="12"/>
      <c r="J54" s="269">
        <v>2</v>
      </c>
      <c r="K54" s="4" t="s">
        <v>228</v>
      </c>
    </row>
    <row r="55" spans="5:14" x14ac:dyDescent="0.25">
      <c r="J55" s="240">
        <v>1</v>
      </c>
      <c r="K55" s="240" t="s">
        <v>225</v>
      </c>
    </row>
  </sheetData>
  <mergeCells count="6">
    <mergeCell ref="Q4:T4"/>
    <mergeCell ref="I51:L51"/>
    <mergeCell ref="B2:N2"/>
    <mergeCell ref="B37:N37"/>
    <mergeCell ref="B4:N4"/>
    <mergeCell ref="B19:N19"/>
  </mergeCells>
  <pageMargins left="0.7" right="0.7" top="0.75" bottom="0.75" header="0.3" footer="0.3"/>
  <pageSetup paperSize="9" scale="35" orientation="landscape" r:id="rId1"/>
  <ignoredErrors>
    <ignoredError sqref="G48:G49 F5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736F-938B-4833-9C15-2A7A7D0D16D1}">
  <sheetPr>
    <pageSetUpPr fitToPage="1"/>
  </sheetPr>
  <dimension ref="B1:T57"/>
  <sheetViews>
    <sheetView zoomScale="70" zoomScaleNormal="70" workbookViewId="0">
      <selection sqref="A1:N1048576"/>
    </sheetView>
  </sheetViews>
  <sheetFormatPr defaultColWidth="9.140625" defaultRowHeight="15" x14ac:dyDescent="0.25"/>
  <cols>
    <col min="1" max="1" width="9.140625" style="4"/>
    <col min="2" max="2" width="23.42578125" style="4" customWidth="1"/>
    <col min="3" max="3" width="92.5703125" style="4" customWidth="1"/>
    <col min="4" max="4" width="17.140625" style="4" hidden="1" customWidth="1"/>
    <col min="5" max="5" width="17.140625" style="4" customWidth="1"/>
    <col min="6" max="6" width="17.140625" style="12" customWidth="1"/>
    <col min="7" max="7" width="12" style="4" customWidth="1"/>
    <col min="8" max="8" width="12.85546875" style="4" customWidth="1"/>
    <col min="9" max="9" width="20.140625" style="4" customWidth="1"/>
    <col min="10" max="10" width="11.7109375" style="4" customWidth="1"/>
    <col min="11" max="11" width="14.85546875" style="4" customWidth="1"/>
    <col min="12" max="12" width="13.85546875" style="5" customWidth="1"/>
    <col min="13" max="13" width="34.140625" style="5" customWidth="1"/>
    <col min="14" max="14" width="24.42578125" style="5" customWidth="1"/>
    <col min="15" max="15" width="5" style="4" customWidth="1"/>
    <col min="16" max="16" width="53.7109375" style="4" customWidth="1"/>
    <col min="17" max="17" width="9.85546875" style="4" bestFit="1" customWidth="1"/>
    <col min="18" max="16384" width="9.140625" style="4"/>
  </cols>
  <sheetData>
    <row r="1" spans="2:20" ht="15.75" thickBot="1" x14ac:dyDescent="0.3"/>
    <row r="2" spans="2:20" ht="19.5" thickBot="1" x14ac:dyDescent="0.3">
      <c r="B2" s="411" t="s">
        <v>31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3"/>
    </row>
    <row r="3" spans="2:20" ht="15.75" thickBot="1" x14ac:dyDescent="0.3"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</row>
    <row r="4" spans="2:20" ht="23.45" customHeight="1" thickBot="1" x14ac:dyDescent="0.3">
      <c r="B4" s="397" t="s">
        <v>40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9"/>
    </row>
    <row r="5" spans="2:20" ht="25.5" x14ac:dyDescent="0.25">
      <c r="B5" s="34" t="s">
        <v>3</v>
      </c>
      <c r="C5" s="35" t="s">
        <v>4</v>
      </c>
      <c r="D5" s="214" t="s">
        <v>94</v>
      </c>
      <c r="E5" s="214" t="s">
        <v>95</v>
      </c>
      <c r="F5" s="214" t="s">
        <v>168</v>
      </c>
      <c r="G5" s="35" t="s">
        <v>5</v>
      </c>
      <c r="H5" s="35" t="s">
        <v>6</v>
      </c>
      <c r="I5" s="35" t="s">
        <v>7</v>
      </c>
      <c r="J5" s="35" t="s">
        <v>8</v>
      </c>
      <c r="K5" s="36" t="s">
        <v>9</v>
      </c>
      <c r="L5" s="35" t="s">
        <v>10</v>
      </c>
      <c r="M5" s="35" t="s">
        <v>11</v>
      </c>
      <c r="N5" s="37" t="s">
        <v>12</v>
      </c>
      <c r="P5" s="184"/>
      <c r="Q5" s="420" t="s">
        <v>98</v>
      </c>
      <c r="R5" s="420"/>
      <c r="S5" s="420"/>
      <c r="T5" s="420"/>
    </row>
    <row r="6" spans="2:20" ht="30" customHeight="1" x14ac:dyDescent="0.25">
      <c r="B6" s="33"/>
      <c r="C6" s="111" t="s">
        <v>27</v>
      </c>
      <c r="D6" s="135">
        <v>10</v>
      </c>
      <c r="E6" s="135">
        <v>10</v>
      </c>
      <c r="F6" s="224">
        <v>8</v>
      </c>
      <c r="G6" s="55">
        <v>4199.16</v>
      </c>
      <c r="H6" s="55">
        <v>8295</v>
      </c>
      <c r="I6" s="56" t="s">
        <v>13</v>
      </c>
      <c r="J6" s="54" t="s">
        <v>0</v>
      </c>
      <c r="K6" s="56" t="s">
        <v>14</v>
      </c>
      <c r="L6" s="57"/>
      <c r="M6" s="57"/>
      <c r="N6" s="59"/>
      <c r="P6" s="184"/>
      <c r="Q6" s="185" t="s">
        <v>0</v>
      </c>
      <c r="R6" s="185" t="s">
        <v>1</v>
      </c>
      <c r="S6" s="185" t="s">
        <v>2</v>
      </c>
      <c r="T6" s="185" t="s">
        <v>99</v>
      </c>
    </row>
    <row r="7" spans="2:20" ht="30" customHeight="1" x14ac:dyDescent="0.25">
      <c r="B7" s="271"/>
      <c r="C7" s="272" t="s">
        <v>28</v>
      </c>
      <c r="D7" s="295">
        <v>14</v>
      </c>
      <c r="E7" s="295">
        <v>14</v>
      </c>
      <c r="F7" s="295">
        <v>14</v>
      </c>
      <c r="G7" s="122">
        <v>3570</v>
      </c>
      <c r="H7" s="122">
        <v>7889.88</v>
      </c>
      <c r="I7" s="274" t="s">
        <v>13</v>
      </c>
      <c r="J7" s="275" t="s">
        <v>1</v>
      </c>
      <c r="K7" s="274" t="s">
        <v>14</v>
      </c>
      <c r="L7" s="112"/>
      <c r="M7" s="112"/>
      <c r="N7" s="276"/>
      <c r="P7" s="186" t="s">
        <v>143</v>
      </c>
      <c r="Q7" s="187">
        <v>10</v>
      </c>
      <c r="R7" s="187">
        <v>15</v>
      </c>
      <c r="S7" s="187">
        <v>8</v>
      </c>
      <c r="T7" s="188">
        <f t="shared" ref="T7:T20" si="0">Q7+R7+S7</f>
        <v>33</v>
      </c>
    </row>
    <row r="8" spans="2:20" ht="30" customHeight="1" x14ac:dyDescent="0.25">
      <c r="B8" s="289"/>
      <c r="C8" s="328" t="s">
        <v>249</v>
      </c>
      <c r="D8" s="298"/>
      <c r="E8" s="298"/>
      <c r="F8" s="298"/>
      <c r="G8" s="299"/>
      <c r="H8" s="299"/>
      <c r="I8" s="300"/>
      <c r="J8" s="301"/>
      <c r="K8" s="300"/>
      <c r="L8" s="310"/>
      <c r="M8" s="310"/>
      <c r="N8" s="311"/>
      <c r="P8" s="186" t="s">
        <v>144</v>
      </c>
      <c r="Q8" s="187">
        <v>13</v>
      </c>
      <c r="R8" s="187">
        <v>22</v>
      </c>
      <c r="S8" s="187">
        <v>6</v>
      </c>
      <c r="T8" s="188">
        <f t="shared" si="0"/>
        <v>41</v>
      </c>
    </row>
    <row r="9" spans="2:20" ht="30" customHeight="1" x14ac:dyDescent="0.25">
      <c r="B9" s="40"/>
      <c r="C9" s="103" t="s">
        <v>88</v>
      </c>
      <c r="D9" s="194">
        <v>1</v>
      </c>
      <c r="E9" s="194">
        <v>1</v>
      </c>
      <c r="F9" s="194">
        <v>1</v>
      </c>
      <c r="G9" s="105">
        <v>4199.16</v>
      </c>
      <c r="H9" s="105">
        <v>10134.719999999999</v>
      </c>
      <c r="I9" s="106" t="s">
        <v>19</v>
      </c>
      <c r="J9" s="104" t="s">
        <v>0</v>
      </c>
      <c r="K9" s="106" t="s">
        <v>6</v>
      </c>
      <c r="L9" s="107"/>
      <c r="M9" s="106" t="s">
        <v>194</v>
      </c>
      <c r="N9" s="100"/>
      <c r="P9" s="186" t="s">
        <v>145</v>
      </c>
      <c r="Q9" s="187">
        <v>6</v>
      </c>
      <c r="R9" s="187">
        <v>9</v>
      </c>
      <c r="S9" s="187">
        <v>3</v>
      </c>
      <c r="T9" s="188">
        <f t="shared" si="0"/>
        <v>18</v>
      </c>
    </row>
    <row r="10" spans="2:20" ht="30" customHeight="1" x14ac:dyDescent="0.25">
      <c r="B10" s="18"/>
      <c r="C10" s="61" t="s">
        <v>45</v>
      </c>
      <c r="D10" s="119">
        <v>19</v>
      </c>
      <c r="E10" s="119">
        <v>19</v>
      </c>
      <c r="F10" s="119">
        <v>19</v>
      </c>
      <c r="G10" s="63">
        <v>4199.16</v>
      </c>
      <c r="H10" s="63">
        <v>8295</v>
      </c>
      <c r="I10" s="58" t="s">
        <v>13</v>
      </c>
      <c r="J10" s="62" t="s">
        <v>0</v>
      </c>
      <c r="K10" s="58" t="s">
        <v>14</v>
      </c>
      <c r="L10" s="64"/>
      <c r="M10" s="58"/>
      <c r="N10" s="65"/>
      <c r="P10" s="186" t="s">
        <v>134</v>
      </c>
      <c r="Q10" s="187">
        <v>8</v>
      </c>
      <c r="R10" s="187">
        <v>16</v>
      </c>
      <c r="S10" s="187">
        <v>7</v>
      </c>
      <c r="T10" s="188">
        <f t="shared" si="0"/>
        <v>31</v>
      </c>
    </row>
    <row r="11" spans="2:20" ht="30" customHeight="1" x14ac:dyDescent="0.25">
      <c r="B11" s="18"/>
      <c r="C11" s="61" t="s">
        <v>46</v>
      </c>
      <c r="D11" s="119">
        <v>37</v>
      </c>
      <c r="E11" s="119">
        <v>37</v>
      </c>
      <c r="F11" s="132">
        <v>33</v>
      </c>
      <c r="G11" s="63">
        <v>3570</v>
      </c>
      <c r="H11" s="63">
        <v>7889.88</v>
      </c>
      <c r="I11" s="58" t="s">
        <v>13</v>
      </c>
      <c r="J11" s="62" t="s">
        <v>1</v>
      </c>
      <c r="K11" s="58" t="s">
        <v>14</v>
      </c>
      <c r="L11" s="64"/>
      <c r="M11" s="58"/>
      <c r="N11" s="65"/>
      <c r="P11" s="186" t="s">
        <v>146</v>
      </c>
      <c r="Q11" s="187">
        <v>4</v>
      </c>
      <c r="R11" s="187">
        <v>4</v>
      </c>
      <c r="S11" s="187">
        <v>2</v>
      </c>
      <c r="T11" s="188">
        <f t="shared" si="0"/>
        <v>10</v>
      </c>
    </row>
    <row r="12" spans="2:20" ht="30" customHeight="1" x14ac:dyDescent="0.25">
      <c r="B12" s="289"/>
      <c r="C12" s="328" t="s">
        <v>229</v>
      </c>
      <c r="D12" s="298"/>
      <c r="E12" s="298"/>
      <c r="F12" s="298"/>
      <c r="G12" s="299"/>
      <c r="H12" s="299"/>
      <c r="I12" s="300"/>
      <c r="J12" s="301"/>
      <c r="K12" s="300"/>
      <c r="L12" s="310"/>
      <c r="M12" s="310"/>
      <c r="N12" s="311"/>
      <c r="P12" s="186" t="s">
        <v>104</v>
      </c>
      <c r="Q12" s="187">
        <v>6</v>
      </c>
      <c r="R12" s="187">
        <v>12</v>
      </c>
      <c r="S12" s="187">
        <v>3</v>
      </c>
      <c r="T12" s="188">
        <f t="shared" si="0"/>
        <v>21</v>
      </c>
    </row>
    <row r="13" spans="2:20" ht="30" customHeight="1" x14ac:dyDescent="0.25">
      <c r="B13" s="18"/>
      <c r="C13" s="98" t="s">
        <v>73</v>
      </c>
      <c r="D13" s="136">
        <v>1</v>
      </c>
      <c r="E13" s="136">
        <v>1</v>
      </c>
      <c r="F13" s="136">
        <v>1</v>
      </c>
      <c r="G13" s="63">
        <v>4199.16</v>
      </c>
      <c r="H13" s="63">
        <v>10134.719999999999</v>
      </c>
      <c r="I13" s="58" t="s">
        <v>19</v>
      </c>
      <c r="J13" s="62" t="s">
        <v>0</v>
      </c>
      <c r="K13" s="58" t="s">
        <v>6</v>
      </c>
      <c r="L13" s="64"/>
      <c r="M13" s="58" t="s">
        <v>195</v>
      </c>
      <c r="N13" s="65"/>
      <c r="P13" s="186" t="s">
        <v>147</v>
      </c>
      <c r="Q13" s="187">
        <v>8</v>
      </c>
      <c r="R13" s="187">
        <v>16</v>
      </c>
      <c r="S13" s="187">
        <v>7</v>
      </c>
      <c r="T13" s="188">
        <f t="shared" si="0"/>
        <v>31</v>
      </c>
    </row>
    <row r="14" spans="2:20" ht="30" customHeight="1" x14ac:dyDescent="0.25">
      <c r="B14" s="18"/>
      <c r="C14" s="61" t="s">
        <v>20</v>
      </c>
      <c r="D14" s="119">
        <v>4</v>
      </c>
      <c r="E14" s="119">
        <v>4</v>
      </c>
      <c r="F14" s="119">
        <v>4</v>
      </c>
      <c r="G14" s="63">
        <v>4199.16</v>
      </c>
      <c r="H14" s="63">
        <v>8295</v>
      </c>
      <c r="I14" s="58" t="s">
        <v>13</v>
      </c>
      <c r="J14" s="62" t="s">
        <v>0</v>
      </c>
      <c r="K14" s="58" t="s">
        <v>14</v>
      </c>
      <c r="L14" s="62"/>
      <c r="M14" s="62"/>
      <c r="N14" s="85" t="s">
        <v>15</v>
      </c>
      <c r="P14" s="186" t="s">
        <v>117</v>
      </c>
      <c r="Q14" s="187">
        <v>1</v>
      </c>
      <c r="R14" s="187">
        <v>4</v>
      </c>
      <c r="S14" s="187">
        <v>1</v>
      </c>
      <c r="T14" s="188">
        <f t="shared" si="0"/>
        <v>6</v>
      </c>
    </row>
    <row r="15" spans="2:20" ht="30" customHeight="1" x14ac:dyDescent="0.25">
      <c r="B15" s="18"/>
      <c r="C15" s="61" t="s">
        <v>20</v>
      </c>
      <c r="D15" s="119">
        <v>2</v>
      </c>
      <c r="E15" s="119">
        <v>2</v>
      </c>
      <c r="F15" s="119">
        <v>2</v>
      </c>
      <c r="G15" s="63">
        <v>4199.16</v>
      </c>
      <c r="H15" s="63">
        <v>8570.64</v>
      </c>
      <c r="I15" s="58" t="s">
        <v>13</v>
      </c>
      <c r="J15" s="62" t="s">
        <v>0</v>
      </c>
      <c r="K15" s="58" t="s">
        <v>14</v>
      </c>
      <c r="L15" s="62"/>
      <c r="M15" s="62"/>
      <c r="N15" s="85" t="s">
        <v>49</v>
      </c>
      <c r="P15" s="186" t="s">
        <v>118</v>
      </c>
      <c r="Q15" s="187">
        <v>2</v>
      </c>
      <c r="R15" s="187">
        <v>3</v>
      </c>
      <c r="S15" s="187">
        <v>1</v>
      </c>
      <c r="T15" s="188">
        <f t="shared" si="0"/>
        <v>6</v>
      </c>
    </row>
    <row r="16" spans="2:20" ht="30" customHeight="1" x14ac:dyDescent="0.25">
      <c r="B16" s="18"/>
      <c r="C16" s="61" t="s">
        <v>20</v>
      </c>
      <c r="D16" s="119">
        <v>6</v>
      </c>
      <c r="E16" s="119">
        <v>6</v>
      </c>
      <c r="F16" s="119">
        <v>6</v>
      </c>
      <c r="G16" s="63">
        <v>4199.16</v>
      </c>
      <c r="H16" s="63">
        <v>8295</v>
      </c>
      <c r="I16" s="58" t="s">
        <v>13</v>
      </c>
      <c r="J16" s="62" t="s">
        <v>0</v>
      </c>
      <c r="K16" s="58" t="s">
        <v>14</v>
      </c>
      <c r="L16" s="62"/>
      <c r="M16" s="62"/>
      <c r="N16" s="85"/>
      <c r="P16" s="186" t="s">
        <v>105</v>
      </c>
      <c r="Q16" s="187">
        <v>1</v>
      </c>
      <c r="R16" s="187">
        <v>3</v>
      </c>
      <c r="S16" s="187">
        <v>1</v>
      </c>
      <c r="T16" s="188">
        <f t="shared" si="0"/>
        <v>5</v>
      </c>
    </row>
    <row r="17" spans="2:20" ht="30" customHeight="1" x14ac:dyDescent="0.25">
      <c r="B17" s="18"/>
      <c r="C17" s="61" t="s">
        <v>21</v>
      </c>
      <c r="D17" s="119">
        <v>8</v>
      </c>
      <c r="E17" s="119">
        <v>8</v>
      </c>
      <c r="F17" s="119">
        <v>8</v>
      </c>
      <c r="G17" s="63">
        <v>3570</v>
      </c>
      <c r="H17" s="63">
        <v>7889.88</v>
      </c>
      <c r="I17" s="58" t="s">
        <v>13</v>
      </c>
      <c r="J17" s="62" t="s">
        <v>1</v>
      </c>
      <c r="K17" s="58" t="s">
        <v>14</v>
      </c>
      <c r="L17" s="62"/>
      <c r="M17" s="62"/>
      <c r="N17" s="85" t="s">
        <v>15</v>
      </c>
      <c r="P17" s="186" t="s">
        <v>106</v>
      </c>
      <c r="Q17" s="187">
        <v>5</v>
      </c>
      <c r="R17" s="187">
        <v>2</v>
      </c>
      <c r="S17" s="187">
        <v>6</v>
      </c>
      <c r="T17" s="188">
        <f t="shared" si="0"/>
        <v>13</v>
      </c>
    </row>
    <row r="18" spans="2:20" ht="30" customHeight="1" x14ac:dyDescent="0.25">
      <c r="B18" s="18"/>
      <c r="C18" s="61" t="s">
        <v>21</v>
      </c>
      <c r="D18" s="119">
        <v>4</v>
      </c>
      <c r="E18" s="119">
        <v>4</v>
      </c>
      <c r="F18" s="119">
        <v>4</v>
      </c>
      <c r="G18" s="63">
        <v>3570</v>
      </c>
      <c r="H18" s="63">
        <v>8165.4000000000005</v>
      </c>
      <c r="I18" s="58" t="s">
        <v>13</v>
      </c>
      <c r="J18" s="62" t="s">
        <v>1</v>
      </c>
      <c r="K18" s="58" t="s">
        <v>14</v>
      </c>
      <c r="L18" s="62"/>
      <c r="M18" s="62"/>
      <c r="N18" s="85" t="s">
        <v>49</v>
      </c>
      <c r="P18" s="186" t="s">
        <v>107</v>
      </c>
      <c r="Q18" s="187">
        <v>0</v>
      </c>
      <c r="R18" s="187">
        <v>2</v>
      </c>
      <c r="S18" s="187">
        <v>3</v>
      </c>
      <c r="T18" s="188">
        <f t="shared" si="0"/>
        <v>5</v>
      </c>
    </row>
    <row r="19" spans="2:20" ht="30" customHeight="1" thickBot="1" x14ac:dyDescent="0.3">
      <c r="B19" s="31"/>
      <c r="C19" s="67" t="s">
        <v>21</v>
      </c>
      <c r="D19" s="120">
        <v>13</v>
      </c>
      <c r="E19" s="120">
        <v>13</v>
      </c>
      <c r="F19" s="133">
        <v>12</v>
      </c>
      <c r="G19" s="69">
        <v>3570</v>
      </c>
      <c r="H19" s="69">
        <v>7889.88</v>
      </c>
      <c r="I19" s="70" t="s">
        <v>13</v>
      </c>
      <c r="J19" s="68" t="s">
        <v>1</v>
      </c>
      <c r="K19" s="70" t="s">
        <v>14</v>
      </c>
      <c r="L19" s="68"/>
      <c r="M19" s="68"/>
      <c r="N19" s="99"/>
      <c r="P19" s="186" t="s">
        <v>108</v>
      </c>
      <c r="Q19" s="187">
        <v>1</v>
      </c>
      <c r="R19" s="187">
        <v>1</v>
      </c>
      <c r="S19" s="187">
        <v>0</v>
      </c>
      <c r="T19" s="188">
        <f t="shared" si="0"/>
        <v>2</v>
      </c>
    </row>
    <row r="20" spans="2:20" ht="30" customHeight="1" thickBot="1" x14ac:dyDescent="0.3">
      <c r="P20" s="186" t="s">
        <v>148</v>
      </c>
      <c r="Q20" s="187">
        <v>1</v>
      </c>
      <c r="R20" s="187">
        <v>2</v>
      </c>
      <c r="S20" s="187">
        <v>1</v>
      </c>
      <c r="T20" s="188">
        <f t="shared" si="0"/>
        <v>4</v>
      </c>
    </row>
    <row r="21" spans="2:20" ht="30" customHeight="1" thickBot="1" x14ac:dyDescent="0.3">
      <c r="B21" s="397" t="s">
        <v>17</v>
      </c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9"/>
      <c r="P21" s="181" t="s">
        <v>99</v>
      </c>
      <c r="Q21" s="179">
        <f t="shared" ref="Q21:R21" si="1">SUM(Q7:Q20)</f>
        <v>66</v>
      </c>
      <c r="R21" s="179">
        <f t="shared" si="1"/>
        <v>111</v>
      </c>
      <c r="S21" s="179">
        <f>SUM(S7:S20)</f>
        <v>49</v>
      </c>
      <c r="T21" s="179">
        <f t="shared" ref="T21" si="2">SUM(T7:T20)</f>
        <v>226</v>
      </c>
    </row>
    <row r="22" spans="2:20" ht="30" customHeight="1" thickBot="1" x14ac:dyDescent="0.3">
      <c r="B22" s="34" t="s">
        <v>3</v>
      </c>
      <c r="C22" s="35" t="s">
        <v>4</v>
      </c>
      <c r="D22" s="35" t="s">
        <v>94</v>
      </c>
      <c r="E22" s="214" t="s">
        <v>95</v>
      </c>
      <c r="F22" s="214" t="s">
        <v>168</v>
      </c>
      <c r="G22" s="35" t="s">
        <v>5</v>
      </c>
      <c r="H22" s="35" t="s">
        <v>6</v>
      </c>
      <c r="I22" s="35" t="s">
        <v>7</v>
      </c>
      <c r="J22" s="35" t="s">
        <v>8</v>
      </c>
      <c r="K22" s="36" t="s">
        <v>9</v>
      </c>
      <c r="L22" s="35" t="s">
        <v>10</v>
      </c>
      <c r="M22" s="35" t="s">
        <v>11</v>
      </c>
      <c r="N22" s="37" t="s">
        <v>12</v>
      </c>
      <c r="P22" s="250" t="s">
        <v>222</v>
      </c>
      <c r="Q22" s="249">
        <v>2</v>
      </c>
      <c r="R22" s="267">
        <v>3</v>
      </c>
      <c r="S22" s="249">
        <v>1</v>
      </c>
      <c r="T22" s="12"/>
    </row>
    <row r="23" spans="2:20" ht="30" customHeight="1" thickBot="1" x14ac:dyDescent="0.3">
      <c r="B23" s="289"/>
      <c r="C23" s="328" t="s">
        <v>233</v>
      </c>
      <c r="D23" s="298"/>
      <c r="E23" s="298"/>
      <c r="F23" s="298"/>
      <c r="G23" s="299"/>
      <c r="H23" s="299"/>
      <c r="I23" s="300"/>
      <c r="J23" s="301"/>
      <c r="K23" s="300"/>
      <c r="L23" s="310"/>
      <c r="M23" s="310"/>
      <c r="N23" s="311"/>
      <c r="P23" s="12"/>
      <c r="Q23" s="261">
        <f>+Q21-Q22</f>
        <v>64</v>
      </c>
      <c r="R23" s="262">
        <f t="shared" ref="R23:S23" si="3">+R21-R22</f>
        <v>108</v>
      </c>
      <c r="S23" s="263">
        <f t="shared" si="3"/>
        <v>48</v>
      </c>
      <c r="T23" s="268">
        <f>+SUM(Q23:S23)</f>
        <v>220</v>
      </c>
    </row>
    <row r="24" spans="2:20" ht="30" customHeight="1" x14ac:dyDescent="0.25">
      <c r="B24" s="33"/>
      <c r="C24" s="53" t="s">
        <v>77</v>
      </c>
      <c r="D24" s="135">
        <v>1</v>
      </c>
      <c r="E24" s="135">
        <v>1</v>
      </c>
      <c r="F24" s="135">
        <v>1</v>
      </c>
      <c r="G24" s="55">
        <v>4199.16</v>
      </c>
      <c r="H24" s="55">
        <v>10441.68</v>
      </c>
      <c r="I24" s="56" t="s">
        <v>19</v>
      </c>
      <c r="J24" s="54" t="s">
        <v>0</v>
      </c>
      <c r="K24" s="56" t="s">
        <v>6</v>
      </c>
      <c r="L24" s="57"/>
      <c r="M24" s="56" t="s">
        <v>196</v>
      </c>
      <c r="N24" s="59"/>
      <c r="P24" s="266" t="s">
        <v>121</v>
      </c>
      <c r="Q24" s="12"/>
      <c r="R24" s="265"/>
      <c r="S24" s="12"/>
      <c r="T24" s="12"/>
    </row>
    <row r="25" spans="2:20" ht="30" customHeight="1" x14ac:dyDescent="0.25">
      <c r="B25" s="40"/>
      <c r="C25" s="108" t="s">
        <v>50</v>
      </c>
      <c r="D25" s="136">
        <v>2</v>
      </c>
      <c r="E25" s="136">
        <v>2</v>
      </c>
      <c r="F25" s="136">
        <v>2</v>
      </c>
      <c r="G25" s="63">
        <v>4199.16</v>
      </c>
      <c r="H25" s="63">
        <v>8295</v>
      </c>
      <c r="I25" s="58" t="s">
        <v>13</v>
      </c>
      <c r="J25" s="62" t="s">
        <v>0</v>
      </c>
      <c r="K25" s="26" t="s">
        <v>14</v>
      </c>
      <c r="L25" s="107"/>
      <c r="M25" s="106"/>
      <c r="N25" s="100"/>
      <c r="P25" s="183" t="s">
        <v>149</v>
      </c>
      <c r="Q25" s="12"/>
      <c r="R25" s="12"/>
      <c r="S25" s="12"/>
      <c r="T25" s="12"/>
    </row>
    <row r="26" spans="2:20" ht="30" customHeight="1" x14ac:dyDescent="0.25">
      <c r="B26" s="40"/>
      <c r="C26" s="98" t="s">
        <v>79</v>
      </c>
      <c r="D26" s="136">
        <v>1</v>
      </c>
      <c r="E26" s="136">
        <v>1</v>
      </c>
      <c r="F26" s="136">
        <v>1</v>
      </c>
      <c r="G26" s="63">
        <v>3570</v>
      </c>
      <c r="H26" s="63">
        <v>9729.84</v>
      </c>
      <c r="I26" s="58" t="s">
        <v>19</v>
      </c>
      <c r="J26" s="62" t="s">
        <v>1</v>
      </c>
      <c r="K26" s="58" t="s">
        <v>6</v>
      </c>
      <c r="L26" s="64"/>
      <c r="M26" s="58" t="s">
        <v>197</v>
      </c>
      <c r="N26" s="100"/>
      <c r="P26" s="183" t="s">
        <v>150</v>
      </c>
      <c r="Q26" s="12"/>
      <c r="R26" s="12"/>
      <c r="S26" s="12"/>
      <c r="T26" s="12"/>
    </row>
    <row r="27" spans="2:20" ht="30" customHeight="1" x14ac:dyDescent="0.25">
      <c r="B27" s="40"/>
      <c r="C27" s="61" t="s">
        <v>51</v>
      </c>
      <c r="D27" s="136">
        <v>6</v>
      </c>
      <c r="E27" s="136">
        <v>6</v>
      </c>
      <c r="F27" s="138">
        <v>9</v>
      </c>
      <c r="G27" s="63">
        <v>3570</v>
      </c>
      <c r="H27" s="63">
        <v>7889.88</v>
      </c>
      <c r="I27" s="58" t="s">
        <v>13</v>
      </c>
      <c r="J27" s="62" t="s">
        <v>1</v>
      </c>
      <c r="K27" s="58" t="s">
        <v>14</v>
      </c>
      <c r="L27" s="107"/>
      <c r="M27" s="106"/>
      <c r="N27" s="100"/>
      <c r="P27" s="183" t="s">
        <v>151</v>
      </c>
      <c r="Q27" s="12"/>
      <c r="R27" s="12"/>
      <c r="S27" s="12"/>
      <c r="T27" s="12"/>
    </row>
    <row r="28" spans="2:20" ht="30" customHeight="1" x14ac:dyDescent="0.25">
      <c r="B28" s="40"/>
      <c r="C28" s="98" t="s">
        <v>80</v>
      </c>
      <c r="D28" s="136">
        <v>1</v>
      </c>
      <c r="E28" s="136">
        <v>1</v>
      </c>
      <c r="F28" s="136">
        <v>1</v>
      </c>
      <c r="G28" s="63">
        <v>2682.48</v>
      </c>
      <c r="H28" s="63">
        <v>9660.7200000000012</v>
      </c>
      <c r="I28" s="58" t="s">
        <v>19</v>
      </c>
      <c r="J28" s="62" t="s">
        <v>2</v>
      </c>
      <c r="K28" s="58" t="s">
        <v>6</v>
      </c>
      <c r="L28" s="64"/>
      <c r="M28" s="62" t="s">
        <v>182</v>
      </c>
      <c r="N28" s="100"/>
      <c r="P28" s="183" t="s">
        <v>152</v>
      </c>
      <c r="Q28" s="12"/>
      <c r="R28" s="12"/>
      <c r="S28" s="12"/>
      <c r="T28" s="12"/>
    </row>
    <row r="29" spans="2:20" ht="30" customHeight="1" x14ac:dyDescent="0.25">
      <c r="B29" s="40"/>
      <c r="C29" s="61" t="s">
        <v>60</v>
      </c>
      <c r="D29" s="136">
        <v>2</v>
      </c>
      <c r="E29" s="136">
        <v>2</v>
      </c>
      <c r="F29" s="136">
        <v>2</v>
      </c>
      <c r="G29" s="63">
        <v>2682.48</v>
      </c>
      <c r="H29" s="63">
        <v>7820.76</v>
      </c>
      <c r="I29" s="58" t="s">
        <v>13</v>
      </c>
      <c r="J29" s="62" t="s">
        <v>2</v>
      </c>
      <c r="K29" s="58" t="s">
        <v>14</v>
      </c>
      <c r="L29" s="62"/>
      <c r="M29" s="62"/>
      <c r="N29" s="85" t="s">
        <v>15</v>
      </c>
      <c r="P29" s="183" t="s">
        <v>123</v>
      </c>
      <c r="Q29" s="12"/>
      <c r="R29" s="12"/>
      <c r="S29" s="12"/>
      <c r="T29" s="12"/>
    </row>
    <row r="30" spans="2:20" ht="30" customHeight="1" x14ac:dyDescent="0.25">
      <c r="B30" s="40"/>
      <c r="C30" s="61" t="s">
        <v>60</v>
      </c>
      <c r="D30" s="136">
        <v>1</v>
      </c>
      <c r="E30" s="136">
        <v>1</v>
      </c>
      <c r="F30" s="136">
        <v>1</v>
      </c>
      <c r="G30" s="63">
        <v>2682.48</v>
      </c>
      <c r="H30" s="63">
        <v>8096.2800000000007</v>
      </c>
      <c r="I30" s="58" t="s">
        <v>13</v>
      </c>
      <c r="J30" s="62" t="s">
        <v>2</v>
      </c>
      <c r="K30" s="58" t="s">
        <v>14</v>
      </c>
      <c r="L30" s="62"/>
      <c r="M30" s="62"/>
      <c r="N30" s="85" t="s">
        <v>49</v>
      </c>
      <c r="P30" s="183" t="s">
        <v>153</v>
      </c>
      <c r="Q30" s="12"/>
      <c r="R30" s="12"/>
      <c r="S30" s="12"/>
      <c r="T30" s="12"/>
    </row>
    <row r="31" spans="2:20" ht="30" customHeight="1" x14ac:dyDescent="0.25">
      <c r="B31" s="40"/>
      <c r="C31" s="61" t="s">
        <v>52</v>
      </c>
      <c r="D31" s="136">
        <v>36</v>
      </c>
      <c r="E31" s="136">
        <v>36</v>
      </c>
      <c r="F31" s="136">
        <v>36</v>
      </c>
      <c r="G31" s="63">
        <v>2682.48</v>
      </c>
      <c r="H31" s="63">
        <v>7820.76</v>
      </c>
      <c r="I31" s="58" t="s">
        <v>13</v>
      </c>
      <c r="J31" s="62" t="s">
        <v>2</v>
      </c>
      <c r="K31" s="58" t="s">
        <v>14</v>
      </c>
      <c r="L31" s="62"/>
      <c r="M31" s="62"/>
      <c r="N31" s="85"/>
      <c r="P31" s="183" t="s">
        <v>154</v>
      </c>
      <c r="Q31" s="12"/>
      <c r="R31" s="12"/>
      <c r="S31" s="12"/>
      <c r="T31" s="12"/>
    </row>
    <row r="32" spans="2:20" ht="30" customHeight="1" x14ac:dyDescent="0.25">
      <c r="B32" s="289"/>
      <c r="C32" s="328" t="s">
        <v>231</v>
      </c>
      <c r="D32" s="298"/>
      <c r="E32" s="298"/>
      <c r="F32" s="298"/>
      <c r="G32" s="299"/>
      <c r="H32" s="299"/>
      <c r="I32" s="300"/>
      <c r="J32" s="301"/>
      <c r="K32" s="300"/>
      <c r="L32" s="310"/>
      <c r="M32" s="310"/>
      <c r="N32" s="311"/>
      <c r="P32" s="183" t="s">
        <v>155</v>
      </c>
      <c r="Q32" s="12"/>
      <c r="R32" s="12"/>
      <c r="S32" s="12"/>
      <c r="T32" s="12"/>
    </row>
    <row r="33" spans="2:20" ht="30" customHeight="1" x14ac:dyDescent="0.25">
      <c r="B33" s="18"/>
      <c r="C33" s="98" t="s">
        <v>78</v>
      </c>
      <c r="D33" s="136">
        <v>1</v>
      </c>
      <c r="E33" s="136">
        <v>1</v>
      </c>
      <c r="F33" s="136">
        <v>1</v>
      </c>
      <c r="G33" s="63">
        <v>4199.16</v>
      </c>
      <c r="H33" s="63">
        <v>12353.880000000001</v>
      </c>
      <c r="I33" s="58" t="s">
        <v>19</v>
      </c>
      <c r="J33" s="62" t="s">
        <v>0</v>
      </c>
      <c r="K33" s="58" t="s">
        <v>6</v>
      </c>
      <c r="L33" s="64"/>
      <c r="M33" s="88" t="s">
        <v>183</v>
      </c>
      <c r="N33" s="65"/>
      <c r="P33" s="183" t="s">
        <v>156</v>
      </c>
      <c r="Q33" s="12"/>
      <c r="R33" s="12"/>
      <c r="S33" s="12"/>
      <c r="T33" s="12"/>
    </row>
    <row r="34" spans="2:20" ht="30" customHeight="1" x14ac:dyDescent="0.25">
      <c r="B34" s="29"/>
      <c r="C34" s="108" t="s">
        <v>22</v>
      </c>
      <c r="D34" s="136">
        <v>1</v>
      </c>
      <c r="E34" s="136">
        <v>1</v>
      </c>
      <c r="F34" s="136">
        <v>1</v>
      </c>
      <c r="G34" s="63">
        <v>4199.16</v>
      </c>
      <c r="H34" s="63">
        <v>10207.200000000001</v>
      </c>
      <c r="I34" s="58" t="s">
        <v>13</v>
      </c>
      <c r="J34" s="62" t="s">
        <v>0</v>
      </c>
      <c r="K34" s="26" t="s">
        <v>14</v>
      </c>
      <c r="L34" s="27"/>
      <c r="M34" s="27"/>
      <c r="N34" s="28"/>
    </row>
    <row r="35" spans="2:20" ht="30" customHeight="1" x14ac:dyDescent="0.25">
      <c r="B35" s="18"/>
      <c r="C35" s="61" t="s">
        <v>23</v>
      </c>
      <c r="D35" s="136">
        <v>2</v>
      </c>
      <c r="E35" s="136">
        <v>2</v>
      </c>
      <c r="F35" s="136">
        <v>2</v>
      </c>
      <c r="G35" s="63">
        <v>3570</v>
      </c>
      <c r="H35" s="63">
        <v>8654.880000000001</v>
      </c>
      <c r="I35" s="58" t="s">
        <v>13</v>
      </c>
      <c r="J35" s="62" t="s">
        <v>1</v>
      </c>
      <c r="K35" s="58" t="s">
        <v>14</v>
      </c>
      <c r="L35" s="62"/>
      <c r="M35" s="62"/>
      <c r="N35" s="85"/>
    </row>
    <row r="36" spans="2:20" ht="30" customHeight="1" x14ac:dyDescent="0.25">
      <c r="B36" s="18"/>
      <c r="C36" s="98" t="s">
        <v>82</v>
      </c>
      <c r="D36" s="136">
        <v>1</v>
      </c>
      <c r="E36" s="136">
        <v>1</v>
      </c>
      <c r="F36" s="136">
        <v>1</v>
      </c>
      <c r="G36" s="63">
        <v>2682.48</v>
      </c>
      <c r="H36" s="63">
        <v>11572.68</v>
      </c>
      <c r="I36" s="58" t="s">
        <v>19</v>
      </c>
      <c r="J36" s="62" t="s">
        <v>2</v>
      </c>
      <c r="K36" s="58" t="s">
        <v>6</v>
      </c>
      <c r="L36" s="64"/>
      <c r="M36" s="86" t="s">
        <v>185</v>
      </c>
      <c r="N36" s="65"/>
    </row>
    <row r="37" spans="2:20" ht="30" customHeight="1" thickBot="1" x14ac:dyDescent="0.3">
      <c r="B37" s="31"/>
      <c r="C37" s="67" t="s">
        <v>24</v>
      </c>
      <c r="D37" s="131">
        <v>7</v>
      </c>
      <c r="E37" s="212">
        <v>7</v>
      </c>
      <c r="F37" s="212">
        <v>7</v>
      </c>
      <c r="G37" s="69">
        <v>2682.48</v>
      </c>
      <c r="H37" s="69">
        <v>9732.7199999999993</v>
      </c>
      <c r="I37" s="70" t="s">
        <v>13</v>
      </c>
      <c r="J37" s="68" t="s">
        <v>2</v>
      </c>
      <c r="K37" s="70" t="s">
        <v>14</v>
      </c>
      <c r="L37" s="68"/>
      <c r="M37" s="68"/>
      <c r="N37" s="99"/>
    </row>
    <row r="38" spans="2:20" ht="30" customHeight="1" thickBot="1" x14ac:dyDescent="0.3"/>
    <row r="39" spans="2:20" ht="30" customHeight="1" thickBot="1" x14ac:dyDescent="0.3">
      <c r="B39" s="397" t="s">
        <v>18</v>
      </c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9"/>
    </row>
    <row r="40" spans="2:20" ht="30" customHeight="1" x14ac:dyDescent="0.25">
      <c r="B40" s="34" t="s">
        <v>3</v>
      </c>
      <c r="C40" s="35" t="s">
        <v>4</v>
      </c>
      <c r="D40" s="35" t="s">
        <v>94</v>
      </c>
      <c r="E40" s="214" t="s">
        <v>95</v>
      </c>
      <c r="F40" s="214" t="s">
        <v>168</v>
      </c>
      <c r="G40" s="35" t="s">
        <v>5</v>
      </c>
      <c r="H40" s="35" t="s">
        <v>6</v>
      </c>
      <c r="I40" s="35" t="s">
        <v>7</v>
      </c>
      <c r="J40" s="35" t="s">
        <v>8</v>
      </c>
      <c r="K40" s="36" t="s">
        <v>9</v>
      </c>
      <c r="L40" s="35" t="s">
        <v>10</v>
      </c>
      <c r="M40" s="35" t="s">
        <v>11</v>
      </c>
      <c r="N40" s="37" t="s">
        <v>12</v>
      </c>
    </row>
    <row r="41" spans="2:20" ht="30" customHeight="1" x14ac:dyDescent="0.25">
      <c r="B41" s="289"/>
      <c r="C41" s="328" t="s">
        <v>249</v>
      </c>
      <c r="D41" s="298"/>
      <c r="E41" s="298"/>
      <c r="F41" s="298"/>
      <c r="G41" s="299"/>
      <c r="H41" s="299"/>
      <c r="I41" s="300"/>
      <c r="J41" s="301"/>
      <c r="K41" s="300"/>
      <c r="L41" s="310"/>
      <c r="M41" s="310"/>
      <c r="N41" s="311"/>
    </row>
    <row r="42" spans="2:20" ht="30" customHeight="1" x14ac:dyDescent="0.25">
      <c r="B42" s="40"/>
      <c r="C42" s="103" t="s">
        <v>83</v>
      </c>
      <c r="D42" s="134">
        <v>1</v>
      </c>
      <c r="E42" s="134">
        <v>1</v>
      </c>
      <c r="F42" s="194">
        <v>1</v>
      </c>
      <c r="G42" s="105">
        <v>4199.16</v>
      </c>
      <c r="H42" s="105">
        <v>10134.719999999999</v>
      </c>
      <c r="I42" s="106" t="s">
        <v>19</v>
      </c>
      <c r="J42" s="104" t="s">
        <v>0</v>
      </c>
      <c r="K42" s="106" t="s">
        <v>6</v>
      </c>
      <c r="L42" s="107"/>
      <c r="M42" s="58" t="s">
        <v>186</v>
      </c>
      <c r="N42" s="100"/>
    </row>
    <row r="43" spans="2:20" ht="30" customHeight="1" x14ac:dyDescent="0.25">
      <c r="B43" s="40"/>
      <c r="C43" s="61" t="s">
        <v>47</v>
      </c>
      <c r="D43" s="86">
        <v>7</v>
      </c>
      <c r="E43" s="86">
        <v>7</v>
      </c>
      <c r="F43" s="132">
        <v>8</v>
      </c>
      <c r="G43" s="63">
        <v>4199.16</v>
      </c>
      <c r="H43" s="63">
        <v>8295</v>
      </c>
      <c r="I43" s="58" t="s">
        <v>13</v>
      </c>
      <c r="J43" s="62" t="s">
        <v>0</v>
      </c>
      <c r="K43" s="58" t="s">
        <v>14</v>
      </c>
      <c r="L43" s="107"/>
      <c r="M43" s="58"/>
      <c r="N43" s="100"/>
    </row>
    <row r="44" spans="2:20" ht="30" customHeight="1" x14ac:dyDescent="0.25">
      <c r="B44" s="40"/>
      <c r="C44" s="61" t="s">
        <v>48</v>
      </c>
      <c r="D44" s="86">
        <v>9</v>
      </c>
      <c r="E44" s="86">
        <v>9</v>
      </c>
      <c r="F44" s="132">
        <v>10</v>
      </c>
      <c r="G44" s="63">
        <v>3570</v>
      </c>
      <c r="H44" s="63">
        <v>7889.88</v>
      </c>
      <c r="I44" s="58" t="s">
        <v>13</v>
      </c>
      <c r="J44" s="62" t="s">
        <v>1</v>
      </c>
      <c r="K44" s="58" t="s">
        <v>14</v>
      </c>
      <c r="L44" s="107"/>
      <c r="M44" s="58"/>
      <c r="N44" s="100"/>
    </row>
    <row r="45" spans="2:20" ht="30" customHeight="1" x14ac:dyDescent="0.25">
      <c r="B45" s="289"/>
      <c r="C45" s="328" t="s">
        <v>229</v>
      </c>
      <c r="D45" s="298"/>
      <c r="E45" s="298"/>
      <c r="F45" s="298"/>
      <c r="G45" s="299"/>
      <c r="H45" s="299"/>
      <c r="I45" s="300"/>
      <c r="J45" s="301"/>
      <c r="K45" s="300"/>
      <c r="L45" s="310"/>
      <c r="M45" s="310"/>
      <c r="N45" s="311"/>
    </row>
    <row r="46" spans="2:20" ht="30" customHeight="1" x14ac:dyDescent="0.25">
      <c r="B46" s="18"/>
      <c r="C46" s="98" t="s">
        <v>84</v>
      </c>
      <c r="D46" s="130">
        <v>1</v>
      </c>
      <c r="E46" s="221">
        <v>1</v>
      </c>
      <c r="F46" s="136">
        <v>1</v>
      </c>
      <c r="G46" s="63">
        <v>4199.16</v>
      </c>
      <c r="H46" s="63">
        <v>10134.719999999999</v>
      </c>
      <c r="I46" s="58" t="s">
        <v>19</v>
      </c>
      <c r="J46" s="62" t="s">
        <v>0</v>
      </c>
      <c r="K46" s="58" t="s">
        <v>6</v>
      </c>
      <c r="L46" s="64"/>
      <c r="M46" s="58" t="s">
        <v>187</v>
      </c>
      <c r="N46" s="65"/>
    </row>
    <row r="47" spans="2:20" ht="30" customHeight="1" x14ac:dyDescent="0.25">
      <c r="B47" s="18"/>
      <c r="C47" s="61" t="s">
        <v>25</v>
      </c>
      <c r="D47" s="86">
        <v>7</v>
      </c>
      <c r="E47" s="86">
        <v>7</v>
      </c>
      <c r="F47" s="132">
        <v>8</v>
      </c>
      <c r="G47" s="63">
        <v>4199.16</v>
      </c>
      <c r="H47" s="63">
        <v>8295</v>
      </c>
      <c r="I47" s="58" t="s">
        <v>13</v>
      </c>
      <c r="J47" s="62" t="s">
        <v>0</v>
      </c>
      <c r="K47" s="58" t="s">
        <v>14</v>
      </c>
      <c r="L47" s="62"/>
      <c r="M47" s="62"/>
      <c r="N47" s="85"/>
    </row>
    <row r="48" spans="2:20" ht="30" customHeight="1" thickBot="1" x14ac:dyDescent="0.3">
      <c r="B48" s="31"/>
      <c r="C48" s="67" t="s">
        <v>26</v>
      </c>
      <c r="D48" s="91">
        <v>13</v>
      </c>
      <c r="E48" s="91">
        <v>13</v>
      </c>
      <c r="F48" s="120">
        <v>13</v>
      </c>
      <c r="G48" s="69">
        <v>3570</v>
      </c>
      <c r="H48" s="69">
        <v>7889.88</v>
      </c>
      <c r="I48" s="70" t="s">
        <v>13</v>
      </c>
      <c r="J48" s="68" t="s">
        <v>1</v>
      </c>
      <c r="K48" s="70" t="s">
        <v>14</v>
      </c>
      <c r="L48" s="68"/>
      <c r="M48" s="68"/>
      <c r="N48" s="99"/>
    </row>
    <row r="50" spans="3:14" x14ac:dyDescent="0.25">
      <c r="C50" s="233" t="s">
        <v>211</v>
      </c>
      <c r="E50" s="231">
        <v>2216</v>
      </c>
      <c r="F50" s="222">
        <f>+E50/SUM(F42:F44)</f>
        <v>116.63157894736842</v>
      </c>
      <c r="G50" s="4" t="s">
        <v>96</v>
      </c>
      <c r="K50" s="5"/>
      <c r="N50" s="4"/>
    </row>
    <row r="51" spans="3:14" x14ac:dyDescent="0.25">
      <c r="C51" s="233" t="s">
        <v>212</v>
      </c>
      <c r="E51" s="231">
        <v>3223</v>
      </c>
      <c r="F51" s="222">
        <f>+E51/SUM(F46:F48)</f>
        <v>146.5</v>
      </c>
      <c r="G51" s="4" t="s">
        <v>96</v>
      </c>
      <c r="K51" s="5"/>
      <c r="N51" s="4"/>
    </row>
    <row r="53" spans="3:14" x14ac:dyDescent="0.25">
      <c r="C53" s="140" t="s">
        <v>213</v>
      </c>
      <c r="D53" s="137" t="e">
        <f>+#REF!/#REF!</f>
        <v>#REF!</v>
      </c>
      <c r="E53" s="236">
        <f>+SUM(F6:F19)</f>
        <v>112</v>
      </c>
      <c r="F53" s="141">
        <f>+E53/$E$56</f>
        <v>0.6588235294117647</v>
      </c>
      <c r="H53" s="396" t="s">
        <v>223</v>
      </c>
      <c r="I53" s="396"/>
      <c r="J53" s="396"/>
      <c r="K53" s="396"/>
    </row>
    <row r="54" spans="3:14" x14ac:dyDescent="0.25">
      <c r="C54" s="140" t="s">
        <v>214</v>
      </c>
      <c r="D54" s="137" t="e">
        <f>+#REF!/#REF!</f>
        <v>#REF!</v>
      </c>
      <c r="E54" s="236">
        <f>+SUM(F24:F27)+SUM(F33:F35)</f>
        <v>17</v>
      </c>
      <c r="F54" s="141">
        <f t="shared" ref="F54:F55" si="4">+E54/$E$56</f>
        <v>0.1</v>
      </c>
      <c r="H54" s="179" t="s">
        <v>0</v>
      </c>
      <c r="I54" s="179" t="s">
        <v>1</v>
      </c>
      <c r="J54" s="179" t="s">
        <v>2</v>
      </c>
      <c r="K54" s="179" t="s">
        <v>99</v>
      </c>
    </row>
    <row r="55" spans="3:14" x14ac:dyDescent="0.25">
      <c r="C55" s="140" t="s">
        <v>215</v>
      </c>
      <c r="D55" s="137" t="e">
        <f>+#REF!/#REF!</f>
        <v>#REF!</v>
      </c>
      <c r="E55" s="236">
        <f>+SUM(F42:F48)</f>
        <v>41</v>
      </c>
      <c r="F55" s="141">
        <f t="shared" si="4"/>
        <v>0.2411764705882353</v>
      </c>
      <c r="H55" s="230">
        <f>+F6+F9+F10+F13+F14+F15+F16+F24+F25+F33+F34+F42+F43+F46+F47</f>
        <v>64</v>
      </c>
      <c r="I55" s="230">
        <f>+F7+F11+F17+F18+F19+F26+F27+F35+F44+F48</f>
        <v>106</v>
      </c>
      <c r="J55" s="229">
        <f>+F28+F29+F30+F31+F36+F37</f>
        <v>48</v>
      </c>
      <c r="K55" s="229">
        <f>+H55+I55+J55</f>
        <v>218</v>
      </c>
    </row>
    <row r="56" spans="3:14" x14ac:dyDescent="0.25">
      <c r="E56" s="237">
        <f>+SUM(E53:E55)</f>
        <v>170</v>
      </c>
      <c r="I56" s="269" t="s">
        <v>227</v>
      </c>
    </row>
    <row r="57" spans="3:14" x14ac:dyDescent="0.25">
      <c r="I57" s="140"/>
    </row>
  </sheetData>
  <mergeCells count="7">
    <mergeCell ref="H53:K53"/>
    <mergeCell ref="Q5:T5"/>
    <mergeCell ref="B2:N2"/>
    <mergeCell ref="B39:N39"/>
    <mergeCell ref="B3:N3"/>
    <mergeCell ref="B4:N4"/>
    <mergeCell ref="B21:N21"/>
  </mergeCells>
  <pageMargins left="0.7" right="0.7" top="0.75" bottom="0.75" header="0.3" footer="0.3"/>
  <pageSetup paperSize="9" scale="32" orientation="landscape" r:id="rId1"/>
  <ignoredErrors>
    <ignoredError sqref="T7:T20" unlockedFormula="1"/>
    <ignoredError sqref="F50:F51 E5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229E-18F4-4AB7-814E-5901F694B6F3}">
  <sheetPr>
    <pageSetUpPr fitToPage="1"/>
  </sheetPr>
  <dimension ref="A1:T87"/>
  <sheetViews>
    <sheetView zoomScale="58" zoomScaleNormal="58" workbookViewId="0">
      <selection activeCell="M11" sqref="M11"/>
    </sheetView>
  </sheetViews>
  <sheetFormatPr defaultColWidth="9.140625" defaultRowHeight="15" x14ac:dyDescent="0.25"/>
  <cols>
    <col min="1" max="1" width="9.140625" style="4"/>
    <col min="2" max="2" width="17" style="4" customWidth="1"/>
    <col min="3" max="3" width="126.140625" style="4" customWidth="1"/>
    <col min="4" max="4" width="16.5703125" style="4" hidden="1" customWidth="1"/>
    <col min="5" max="5" width="16.5703125" style="12" customWidth="1"/>
    <col min="6" max="6" width="17.28515625" style="12" customWidth="1"/>
    <col min="7" max="7" width="12.140625" style="4" customWidth="1"/>
    <col min="8" max="8" width="11.5703125" style="4" customWidth="1"/>
    <col min="9" max="9" width="18.85546875" style="4" customWidth="1"/>
    <col min="10" max="10" width="9.140625" style="4"/>
    <col min="11" max="11" width="16.42578125" style="4" customWidth="1"/>
    <col min="12" max="12" width="18.85546875" style="4" customWidth="1"/>
    <col min="13" max="13" width="34.42578125" style="4" customWidth="1"/>
    <col min="14" max="14" width="28.28515625" style="4" customWidth="1"/>
    <col min="15" max="15" width="5" style="4" customWidth="1"/>
    <col min="16" max="16" width="57.140625" style="4" customWidth="1"/>
    <col min="17" max="17" width="9.42578125" style="4" bestFit="1" customWidth="1"/>
    <col min="18" max="18" width="29.7109375" style="4" customWidth="1"/>
    <col min="19" max="16384" width="9.140625" style="4"/>
  </cols>
  <sheetData>
    <row r="1" spans="2:20" ht="15.75" thickBot="1" x14ac:dyDescent="0.3"/>
    <row r="2" spans="2:20" ht="24" customHeight="1" thickBot="1" x14ac:dyDescent="0.3">
      <c r="B2" s="405" t="s">
        <v>97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7"/>
    </row>
    <row r="3" spans="2:20" ht="15.75" thickBot="1" x14ac:dyDescent="0.3">
      <c r="B3" s="425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7"/>
    </row>
    <row r="4" spans="2:20" ht="26.25" customHeight="1" thickBot="1" x14ac:dyDescent="0.3">
      <c r="B4" s="422" t="s">
        <v>40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4"/>
      <c r="P4" s="12"/>
      <c r="Q4" s="396" t="s">
        <v>98</v>
      </c>
      <c r="R4" s="396"/>
      <c r="S4" s="396"/>
      <c r="T4" s="396"/>
    </row>
    <row r="5" spans="2:20" ht="30" customHeight="1" x14ac:dyDescent="0.25">
      <c r="B5" s="142" t="s">
        <v>3</v>
      </c>
      <c r="C5" s="143" t="s">
        <v>4</v>
      </c>
      <c r="D5" s="143" t="s">
        <v>94</v>
      </c>
      <c r="E5" s="215" t="s">
        <v>95</v>
      </c>
      <c r="F5" s="215" t="s">
        <v>168</v>
      </c>
      <c r="G5" s="143" t="s">
        <v>5</v>
      </c>
      <c r="H5" s="143" t="s">
        <v>6</v>
      </c>
      <c r="I5" s="143" t="s">
        <v>7</v>
      </c>
      <c r="J5" s="143" t="s">
        <v>8</v>
      </c>
      <c r="K5" s="144" t="s">
        <v>9</v>
      </c>
      <c r="L5" s="143" t="s">
        <v>10</v>
      </c>
      <c r="M5" s="143" t="s">
        <v>11</v>
      </c>
      <c r="N5" s="145" t="s">
        <v>12</v>
      </c>
      <c r="O5" s="9"/>
      <c r="P5" s="12"/>
      <c r="Q5" s="182" t="s">
        <v>0</v>
      </c>
      <c r="R5" s="182" t="s">
        <v>1</v>
      </c>
      <c r="S5" s="182" t="s">
        <v>2</v>
      </c>
      <c r="T5" s="182" t="s">
        <v>99</v>
      </c>
    </row>
    <row r="6" spans="2:20" ht="30" customHeight="1" x14ac:dyDescent="0.25">
      <c r="B6" s="146"/>
      <c r="C6" s="147" t="s">
        <v>72</v>
      </c>
      <c r="D6" s="135">
        <v>1</v>
      </c>
      <c r="E6" s="135">
        <v>1</v>
      </c>
      <c r="F6" s="135">
        <v>1</v>
      </c>
      <c r="G6" s="148">
        <v>4199.16</v>
      </c>
      <c r="H6" s="148">
        <v>10134.719999999999</v>
      </c>
      <c r="I6" s="149" t="s">
        <v>19</v>
      </c>
      <c r="J6" s="129" t="s">
        <v>0</v>
      </c>
      <c r="K6" s="149" t="s">
        <v>6</v>
      </c>
      <c r="L6" s="150"/>
      <c r="M6" s="151" t="s">
        <v>178</v>
      </c>
      <c r="N6" s="152"/>
      <c r="P6" s="254" t="s">
        <v>157</v>
      </c>
      <c r="Q6" s="180">
        <v>6</v>
      </c>
      <c r="R6" s="180">
        <v>8</v>
      </c>
      <c r="S6" s="180">
        <v>3</v>
      </c>
      <c r="T6" s="179">
        <f>Q6+R6+S6</f>
        <v>17</v>
      </c>
    </row>
    <row r="7" spans="2:20" ht="30" customHeight="1" x14ac:dyDescent="0.25">
      <c r="B7" s="153"/>
      <c r="C7" s="154" t="s">
        <v>27</v>
      </c>
      <c r="D7" s="136">
        <v>4</v>
      </c>
      <c r="E7" s="136">
        <v>4</v>
      </c>
      <c r="F7" s="136">
        <v>4</v>
      </c>
      <c r="G7" s="155">
        <v>4199.16</v>
      </c>
      <c r="H7" s="155">
        <v>8295</v>
      </c>
      <c r="I7" s="151" t="s">
        <v>13</v>
      </c>
      <c r="J7" s="130" t="s">
        <v>0</v>
      </c>
      <c r="K7" s="151" t="s">
        <v>14</v>
      </c>
      <c r="L7" s="156"/>
      <c r="M7" s="156"/>
      <c r="N7" s="157"/>
      <c r="P7" s="254" t="s">
        <v>111</v>
      </c>
      <c r="Q7" s="180">
        <v>51</v>
      </c>
      <c r="R7" s="180">
        <v>64</v>
      </c>
      <c r="S7" s="180">
        <v>16</v>
      </c>
      <c r="T7" s="179">
        <f t="shared" ref="T7:T17" si="0">Q7+R7+S7</f>
        <v>131</v>
      </c>
    </row>
    <row r="8" spans="2:20" ht="30" customHeight="1" x14ac:dyDescent="0.25">
      <c r="B8" s="314"/>
      <c r="C8" s="315" t="s">
        <v>28</v>
      </c>
      <c r="D8" s="295">
        <v>7</v>
      </c>
      <c r="E8" s="295">
        <v>7</v>
      </c>
      <c r="F8" s="295">
        <v>7</v>
      </c>
      <c r="G8" s="316">
        <v>3570</v>
      </c>
      <c r="H8" s="316">
        <v>7889.88</v>
      </c>
      <c r="I8" s="317" t="s">
        <v>13</v>
      </c>
      <c r="J8" s="318" t="s">
        <v>1</v>
      </c>
      <c r="K8" s="317" t="s">
        <v>14</v>
      </c>
      <c r="L8" s="319"/>
      <c r="M8" s="319"/>
      <c r="N8" s="320"/>
      <c r="P8" s="254" t="s">
        <v>133</v>
      </c>
      <c r="Q8" s="180">
        <v>4</v>
      </c>
      <c r="R8" s="180">
        <v>6</v>
      </c>
      <c r="S8" s="180">
        <v>2</v>
      </c>
      <c r="T8" s="179">
        <f>Q8+R8+S8</f>
        <v>12</v>
      </c>
    </row>
    <row r="9" spans="2:20" ht="30" customHeight="1" x14ac:dyDescent="0.25">
      <c r="B9" s="345"/>
      <c r="C9" s="328" t="s">
        <v>239</v>
      </c>
      <c r="D9" s="283"/>
      <c r="E9" s="283"/>
      <c r="F9" s="283"/>
      <c r="G9" s="284"/>
      <c r="H9" s="284"/>
      <c r="I9" s="285"/>
      <c r="J9" s="286"/>
      <c r="K9" s="285"/>
      <c r="L9" s="287"/>
      <c r="M9" s="287"/>
      <c r="N9" s="288"/>
      <c r="P9" s="254" t="s">
        <v>113</v>
      </c>
      <c r="Q9" s="180">
        <v>14</v>
      </c>
      <c r="R9" s="180">
        <v>28</v>
      </c>
      <c r="S9" s="180">
        <v>14</v>
      </c>
      <c r="T9" s="179">
        <f>Q9+R9+S9</f>
        <v>56</v>
      </c>
    </row>
    <row r="10" spans="2:20" ht="30" customHeight="1" x14ac:dyDescent="0.25">
      <c r="B10" s="358"/>
      <c r="C10" s="383" t="s">
        <v>165</v>
      </c>
      <c r="D10" s="349">
        <v>1</v>
      </c>
      <c r="E10" s="349">
        <v>1</v>
      </c>
      <c r="F10" s="349">
        <v>1</v>
      </c>
      <c r="G10" s="251">
        <v>4199.16</v>
      </c>
      <c r="H10" s="251">
        <v>10134.719999999999</v>
      </c>
      <c r="I10" s="297" t="s">
        <v>19</v>
      </c>
      <c r="J10" s="350" t="s">
        <v>0</v>
      </c>
      <c r="K10" s="297" t="s">
        <v>6</v>
      </c>
      <c r="L10" s="351"/>
      <c r="M10" s="297" t="s">
        <v>198</v>
      </c>
      <c r="N10" s="352"/>
      <c r="P10" s="254" t="s">
        <v>158</v>
      </c>
      <c r="Q10" s="180">
        <v>2</v>
      </c>
      <c r="R10" s="180">
        <v>3</v>
      </c>
      <c r="S10" s="180">
        <v>1</v>
      </c>
      <c r="T10" s="179">
        <f>Q10+R10+S10</f>
        <v>6</v>
      </c>
    </row>
    <row r="11" spans="2:20" ht="30" customHeight="1" x14ac:dyDescent="0.25">
      <c r="B11" s="341"/>
      <c r="C11" s="365" t="s">
        <v>66</v>
      </c>
      <c r="D11" s="119">
        <v>40</v>
      </c>
      <c r="E11" s="119">
        <v>37</v>
      </c>
      <c r="F11" s="119">
        <v>30</v>
      </c>
      <c r="G11" s="87">
        <v>4199.16</v>
      </c>
      <c r="H11" s="87">
        <v>8295</v>
      </c>
      <c r="I11" s="88" t="s">
        <v>13</v>
      </c>
      <c r="J11" s="86" t="s">
        <v>0</v>
      </c>
      <c r="K11" s="88" t="s">
        <v>14</v>
      </c>
      <c r="L11" s="89"/>
      <c r="M11" s="88"/>
      <c r="N11" s="354"/>
      <c r="P11" s="254" t="s">
        <v>116</v>
      </c>
      <c r="Q11" s="180">
        <v>16</v>
      </c>
      <c r="R11" s="180">
        <v>32</v>
      </c>
      <c r="S11" s="180">
        <v>16</v>
      </c>
      <c r="T11" s="179">
        <f t="shared" si="0"/>
        <v>64</v>
      </c>
    </row>
    <row r="12" spans="2:20" ht="30" customHeight="1" x14ac:dyDescent="0.25">
      <c r="B12" s="341"/>
      <c r="C12" s="384" t="s">
        <v>166</v>
      </c>
      <c r="D12" s="119">
        <v>1</v>
      </c>
      <c r="E12" s="119">
        <v>1</v>
      </c>
      <c r="F12" s="119">
        <v>1</v>
      </c>
      <c r="G12" s="87">
        <v>3570</v>
      </c>
      <c r="H12" s="87">
        <v>9729.84</v>
      </c>
      <c r="I12" s="88" t="s">
        <v>19</v>
      </c>
      <c r="J12" s="86" t="s">
        <v>1</v>
      </c>
      <c r="K12" s="88" t="s">
        <v>6</v>
      </c>
      <c r="L12" s="89"/>
      <c r="M12" s="88" t="s">
        <v>199</v>
      </c>
      <c r="N12" s="354"/>
      <c r="P12" s="254" t="s">
        <v>159</v>
      </c>
      <c r="Q12" s="180">
        <v>6</v>
      </c>
      <c r="R12" s="180">
        <v>12</v>
      </c>
      <c r="S12" s="180">
        <v>6</v>
      </c>
      <c r="T12" s="179">
        <f t="shared" si="0"/>
        <v>24</v>
      </c>
    </row>
    <row r="13" spans="2:20" ht="30" customHeight="1" x14ac:dyDescent="0.25">
      <c r="B13" s="341"/>
      <c r="C13" s="365" t="s">
        <v>67</v>
      </c>
      <c r="D13" s="119">
        <v>47</v>
      </c>
      <c r="E13" s="119">
        <v>44</v>
      </c>
      <c r="F13" s="132">
        <v>38</v>
      </c>
      <c r="G13" s="87">
        <v>3570</v>
      </c>
      <c r="H13" s="87">
        <v>7889.88</v>
      </c>
      <c r="I13" s="88" t="s">
        <v>13</v>
      </c>
      <c r="J13" s="86" t="s">
        <v>1</v>
      </c>
      <c r="K13" s="88" t="s">
        <v>14</v>
      </c>
      <c r="L13" s="89"/>
      <c r="M13" s="88"/>
      <c r="N13" s="354"/>
      <c r="P13" s="254" t="s">
        <v>119</v>
      </c>
      <c r="Q13" s="180">
        <v>2</v>
      </c>
      <c r="R13" s="180">
        <v>5</v>
      </c>
      <c r="S13" s="180">
        <v>2</v>
      </c>
      <c r="T13" s="179">
        <f t="shared" si="0"/>
        <v>9</v>
      </c>
    </row>
    <row r="14" spans="2:20" ht="30" customHeight="1" x14ac:dyDescent="0.25">
      <c r="B14" s="356"/>
      <c r="C14" s="381" t="s">
        <v>253</v>
      </c>
      <c r="D14" s="119"/>
      <c r="E14" s="119"/>
      <c r="F14" s="132"/>
      <c r="G14" s="87"/>
      <c r="H14" s="87"/>
      <c r="I14" s="88"/>
      <c r="J14" s="86"/>
      <c r="K14" s="88"/>
      <c r="L14" s="89"/>
      <c r="M14" s="89"/>
      <c r="N14" s="354"/>
      <c r="P14" s="254" t="s">
        <v>105</v>
      </c>
      <c r="Q14" s="180">
        <v>3</v>
      </c>
      <c r="R14" s="180">
        <v>6</v>
      </c>
      <c r="S14" s="180">
        <v>2</v>
      </c>
      <c r="T14" s="179">
        <f>Q14+R14+S14</f>
        <v>11</v>
      </c>
    </row>
    <row r="15" spans="2:20" ht="30" customHeight="1" x14ac:dyDescent="0.25">
      <c r="B15" s="341"/>
      <c r="C15" s="348" t="s">
        <v>251</v>
      </c>
      <c r="D15" s="119">
        <v>1</v>
      </c>
      <c r="E15" s="119">
        <v>1</v>
      </c>
      <c r="F15" s="119">
        <v>1</v>
      </c>
      <c r="G15" s="87">
        <v>4199.16</v>
      </c>
      <c r="H15" s="87">
        <v>10134.719999999999</v>
      </c>
      <c r="I15" s="88" t="s">
        <v>19</v>
      </c>
      <c r="J15" s="86" t="s">
        <v>0</v>
      </c>
      <c r="K15" s="88" t="s">
        <v>6</v>
      </c>
      <c r="L15" s="89"/>
      <c r="M15" s="88" t="s">
        <v>198</v>
      </c>
      <c r="N15" s="354"/>
      <c r="P15" s="254" t="s">
        <v>106</v>
      </c>
      <c r="Q15" s="180">
        <v>8</v>
      </c>
      <c r="R15" s="180">
        <v>4</v>
      </c>
      <c r="S15" s="180">
        <v>8</v>
      </c>
      <c r="T15" s="179">
        <f>Q15+R15+S15</f>
        <v>20</v>
      </c>
    </row>
    <row r="16" spans="2:20" ht="30" customHeight="1" x14ac:dyDescent="0.25">
      <c r="B16" s="341"/>
      <c r="C16" s="353" t="s">
        <v>245</v>
      </c>
      <c r="D16" s="119"/>
      <c r="E16" s="119">
        <v>3</v>
      </c>
      <c r="F16" s="132">
        <v>9</v>
      </c>
      <c r="G16" s="360">
        <v>4199.16</v>
      </c>
      <c r="H16" s="360">
        <v>8295</v>
      </c>
      <c r="I16" s="361" t="s">
        <v>13</v>
      </c>
      <c r="J16" s="119" t="s">
        <v>0</v>
      </c>
      <c r="K16" s="361" t="s">
        <v>14</v>
      </c>
      <c r="L16" s="362"/>
      <c r="M16" s="361"/>
      <c r="N16" s="363"/>
      <c r="P16" s="254" t="s">
        <v>120</v>
      </c>
      <c r="Q16" s="180">
        <v>1</v>
      </c>
      <c r="R16" s="180">
        <v>5</v>
      </c>
      <c r="S16" s="180">
        <v>5</v>
      </c>
      <c r="T16" s="179">
        <f t="shared" si="0"/>
        <v>11</v>
      </c>
    </row>
    <row r="17" spans="1:20" ht="30" customHeight="1" x14ac:dyDescent="0.25">
      <c r="B17" s="367"/>
      <c r="C17" s="374" t="s">
        <v>246</v>
      </c>
      <c r="D17" s="280"/>
      <c r="E17" s="280">
        <v>3</v>
      </c>
      <c r="F17" s="375">
        <v>9</v>
      </c>
      <c r="G17" s="376">
        <v>3570</v>
      </c>
      <c r="H17" s="376">
        <v>7889.88</v>
      </c>
      <c r="I17" s="377" t="s">
        <v>13</v>
      </c>
      <c r="J17" s="280" t="s">
        <v>1</v>
      </c>
      <c r="K17" s="377" t="s">
        <v>14</v>
      </c>
      <c r="L17" s="378"/>
      <c r="M17" s="377"/>
      <c r="N17" s="379"/>
      <c r="P17" s="254" t="s">
        <v>108</v>
      </c>
      <c r="Q17" s="180">
        <v>1</v>
      </c>
      <c r="R17" s="180">
        <v>1</v>
      </c>
      <c r="S17" s="180">
        <v>0</v>
      </c>
      <c r="T17" s="179">
        <f t="shared" si="0"/>
        <v>2</v>
      </c>
    </row>
    <row r="18" spans="1:20" ht="30" customHeight="1" x14ac:dyDescent="0.25">
      <c r="B18" s="345"/>
      <c r="C18" s="329" t="s">
        <v>240</v>
      </c>
      <c r="D18" s="283"/>
      <c r="E18" s="283"/>
      <c r="F18" s="346"/>
      <c r="G18" s="385"/>
      <c r="H18" s="385"/>
      <c r="I18" s="386"/>
      <c r="J18" s="283"/>
      <c r="K18" s="386"/>
      <c r="L18" s="387"/>
      <c r="M18" s="386"/>
      <c r="N18" s="388"/>
      <c r="P18" s="255" t="s">
        <v>99</v>
      </c>
      <c r="Q18" s="179">
        <f>SUM(Q5:Q17)</f>
        <v>114</v>
      </c>
      <c r="R18" s="179">
        <f>SUM(R5:R17)</f>
        <v>174</v>
      </c>
      <c r="S18" s="179">
        <f>SUM(S5:S17)</f>
        <v>75</v>
      </c>
      <c r="T18" s="179">
        <f>SUM(T5:T17)</f>
        <v>363</v>
      </c>
    </row>
    <row r="19" spans="1:20" ht="30" customHeight="1" x14ac:dyDescent="0.25">
      <c r="B19" s="358"/>
      <c r="C19" s="380" t="s">
        <v>74</v>
      </c>
      <c r="D19" s="349">
        <v>1</v>
      </c>
      <c r="E19" s="349">
        <v>1</v>
      </c>
      <c r="F19" s="349">
        <v>1</v>
      </c>
      <c r="G19" s="251">
        <v>4199.16</v>
      </c>
      <c r="H19" s="251">
        <v>10134.719999999999</v>
      </c>
      <c r="I19" s="297" t="s">
        <v>19</v>
      </c>
      <c r="J19" s="350" t="s">
        <v>0</v>
      </c>
      <c r="K19" s="297" t="s">
        <v>6</v>
      </c>
      <c r="L19" s="351"/>
      <c r="M19" s="297" t="s">
        <v>200</v>
      </c>
      <c r="N19" s="352"/>
      <c r="P19" s="249" t="s">
        <v>121</v>
      </c>
      <c r="Q19" s="12"/>
      <c r="R19" s="12"/>
      <c r="S19" s="12"/>
      <c r="T19" s="12"/>
    </row>
    <row r="20" spans="1:20" ht="30" customHeight="1" x14ac:dyDescent="0.25">
      <c r="B20" s="341"/>
      <c r="C20" s="365" t="s">
        <v>65</v>
      </c>
      <c r="D20" s="119">
        <v>13</v>
      </c>
      <c r="E20" s="119">
        <v>13</v>
      </c>
      <c r="F20" s="119">
        <v>13</v>
      </c>
      <c r="G20" s="87">
        <v>4199.16</v>
      </c>
      <c r="H20" s="87">
        <v>8295</v>
      </c>
      <c r="I20" s="88" t="s">
        <v>13</v>
      </c>
      <c r="J20" s="86" t="s">
        <v>0</v>
      </c>
      <c r="K20" s="88" t="s">
        <v>14</v>
      </c>
      <c r="L20" s="89"/>
      <c r="M20" s="88"/>
      <c r="N20" s="354"/>
      <c r="P20" s="248" t="s">
        <v>160</v>
      </c>
      <c r="Q20" s="12"/>
      <c r="R20" s="12"/>
      <c r="S20" s="12"/>
      <c r="T20" s="12"/>
    </row>
    <row r="21" spans="1:20" ht="30" customHeight="1" x14ac:dyDescent="0.25">
      <c r="B21" s="341"/>
      <c r="C21" s="364" t="s">
        <v>75</v>
      </c>
      <c r="D21" s="119">
        <v>1</v>
      </c>
      <c r="E21" s="119">
        <v>1</v>
      </c>
      <c r="F21" s="119">
        <v>1</v>
      </c>
      <c r="G21" s="87">
        <v>3570</v>
      </c>
      <c r="H21" s="87">
        <v>9729.84</v>
      </c>
      <c r="I21" s="88" t="s">
        <v>19</v>
      </c>
      <c r="J21" s="86" t="s">
        <v>1</v>
      </c>
      <c r="K21" s="88" t="s">
        <v>6</v>
      </c>
      <c r="L21" s="89"/>
      <c r="M21" s="88" t="s">
        <v>201</v>
      </c>
      <c r="N21" s="354"/>
      <c r="P21" s="248" t="s">
        <v>161</v>
      </c>
      <c r="Q21" s="12"/>
      <c r="R21" s="12"/>
      <c r="S21" s="12"/>
      <c r="T21" s="12"/>
    </row>
    <row r="22" spans="1:20" ht="30" customHeight="1" x14ac:dyDescent="0.25">
      <c r="B22" s="341"/>
      <c r="C22" s="365" t="s">
        <v>68</v>
      </c>
      <c r="D22" s="119">
        <v>29</v>
      </c>
      <c r="E22" s="119">
        <v>29</v>
      </c>
      <c r="F22" s="119">
        <v>29</v>
      </c>
      <c r="G22" s="87">
        <v>3570</v>
      </c>
      <c r="H22" s="87">
        <v>7889.88</v>
      </c>
      <c r="I22" s="88" t="s">
        <v>13</v>
      </c>
      <c r="J22" s="86" t="s">
        <v>1</v>
      </c>
      <c r="K22" s="88" t="s">
        <v>14</v>
      </c>
      <c r="L22" s="89"/>
      <c r="M22" s="88"/>
      <c r="N22" s="354"/>
    </row>
    <row r="23" spans="1:20" ht="30" customHeight="1" x14ac:dyDescent="0.25">
      <c r="B23" s="321"/>
      <c r="C23" s="327" t="s">
        <v>229</v>
      </c>
      <c r="D23" s="298"/>
      <c r="E23" s="298"/>
      <c r="F23" s="298"/>
      <c r="G23" s="322"/>
      <c r="H23" s="322"/>
      <c r="I23" s="323"/>
      <c r="J23" s="324"/>
      <c r="K23" s="323"/>
      <c r="L23" s="325"/>
      <c r="M23" s="325"/>
      <c r="N23" s="326"/>
    </row>
    <row r="24" spans="1:20" ht="30" customHeight="1" x14ac:dyDescent="0.25">
      <c r="B24" s="159"/>
      <c r="C24" s="158" t="s">
        <v>73</v>
      </c>
      <c r="D24" s="136">
        <v>1</v>
      </c>
      <c r="E24" s="136">
        <v>1</v>
      </c>
      <c r="F24" s="136">
        <v>1</v>
      </c>
      <c r="G24" s="155">
        <v>4199.16</v>
      </c>
      <c r="H24" s="155">
        <v>10134.719999999999</v>
      </c>
      <c r="I24" s="160" t="s">
        <v>19</v>
      </c>
      <c r="J24" s="136" t="s">
        <v>0</v>
      </c>
      <c r="K24" s="160" t="s">
        <v>6</v>
      </c>
      <c r="L24" s="161"/>
      <c r="M24" s="151" t="s">
        <v>202</v>
      </c>
      <c r="N24" s="162"/>
      <c r="Q24" s="12"/>
      <c r="R24" s="12"/>
      <c r="S24" s="12"/>
      <c r="T24" s="12"/>
    </row>
    <row r="25" spans="1:20" ht="30" customHeight="1" x14ac:dyDescent="0.25">
      <c r="B25" s="153"/>
      <c r="C25" s="154" t="s">
        <v>20</v>
      </c>
      <c r="D25" s="119">
        <v>14</v>
      </c>
      <c r="E25" s="119">
        <v>14</v>
      </c>
      <c r="F25" s="132">
        <v>16</v>
      </c>
      <c r="G25" s="155">
        <v>4199.16</v>
      </c>
      <c r="H25" s="155">
        <v>8295</v>
      </c>
      <c r="I25" s="151" t="s">
        <v>13</v>
      </c>
      <c r="J25" s="130" t="s">
        <v>0</v>
      </c>
      <c r="K25" s="151" t="s">
        <v>14</v>
      </c>
      <c r="L25" s="130"/>
      <c r="M25" s="130"/>
      <c r="N25" s="163" t="s">
        <v>15</v>
      </c>
      <c r="P25" s="12"/>
      <c r="Q25" s="12"/>
      <c r="R25" s="12"/>
      <c r="S25" s="12"/>
      <c r="T25" s="12"/>
    </row>
    <row r="26" spans="1:20" ht="30" customHeight="1" x14ac:dyDescent="0.25">
      <c r="B26" s="153"/>
      <c r="C26" s="154" t="s">
        <v>20</v>
      </c>
      <c r="D26" s="119">
        <v>2</v>
      </c>
      <c r="E26" s="119">
        <v>2</v>
      </c>
      <c r="F26" s="119">
        <v>2</v>
      </c>
      <c r="G26" s="155">
        <v>4199.16</v>
      </c>
      <c r="H26" s="155">
        <v>8570.64</v>
      </c>
      <c r="I26" s="151" t="s">
        <v>13</v>
      </c>
      <c r="J26" s="130" t="s">
        <v>0</v>
      </c>
      <c r="K26" s="151" t="s">
        <v>14</v>
      </c>
      <c r="L26" s="130"/>
      <c r="M26" s="130"/>
      <c r="N26" s="163" t="s">
        <v>64</v>
      </c>
    </row>
    <row r="27" spans="1:20" ht="30" customHeight="1" x14ac:dyDescent="0.25">
      <c r="A27" s="9"/>
      <c r="B27" s="60"/>
      <c r="C27" s="61" t="s">
        <v>20</v>
      </c>
      <c r="D27" s="119">
        <v>2</v>
      </c>
      <c r="E27" s="119">
        <v>2</v>
      </c>
      <c r="F27" s="132">
        <v>0</v>
      </c>
      <c r="G27" s="63">
        <v>4199.16</v>
      </c>
      <c r="H27" s="63">
        <v>8295</v>
      </c>
      <c r="I27" s="58" t="s">
        <v>13</v>
      </c>
      <c r="J27" s="62" t="s">
        <v>0</v>
      </c>
      <c r="K27" s="58" t="s">
        <v>14</v>
      </c>
      <c r="L27" s="62"/>
      <c r="M27" s="62"/>
      <c r="N27" s="85"/>
    </row>
    <row r="28" spans="1:20" ht="30" customHeight="1" x14ac:dyDescent="0.25">
      <c r="B28" s="159"/>
      <c r="C28" s="158" t="s">
        <v>76</v>
      </c>
      <c r="D28" s="119">
        <v>1</v>
      </c>
      <c r="E28" s="119">
        <v>1</v>
      </c>
      <c r="F28" s="119">
        <v>1</v>
      </c>
      <c r="G28" s="155">
        <v>3570</v>
      </c>
      <c r="H28" s="155">
        <v>9729.84</v>
      </c>
      <c r="I28" s="160" t="s">
        <v>19</v>
      </c>
      <c r="J28" s="136" t="s">
        <v>1</v>
      </c>
      <c r="K28" s="160" t="s">
        <v>6</v>
      </c>
      <c r="L28" s="161"/>
      <c r="M28" s="151" t="s">
        <v>203</v>
      </c>
      <c r="N28" s="162"/>
    </row>
    <row r="29" spans="1:20" ht="30" customHeight="1" x14ac:dyDescent="0.25">
      <c r="B29" s="153"/>
      <c r="C29" s="154" t="s">
        <v>21</v>
      </c>
      <c r="D29" s="119">
        <v>28</v>
      </c>
      <c r="E29" s="119">
        <v>28</v>
      </c>
      <c r="F29" s="132">
        <v>32</v>
      </c>
      <c r="G29" s="155">
        <v>3570</v>
      </c>
      <c r="H29" s="155">
        <v>7889.88</v>
      </c>
      <c r="I29" s="151" t="s">
        <v>13</v>
      </c>
      <c r="J29" s="130" t="s">
        <v>1</v>
      </c>
      <c r="K29" s="151" t="s">
        <v>14</v>
      </c>
      <c r="L29" s="130"/>
      <c r="M29" s="130"/>
      <c r="N29" s="163" t="s">
        <v>15</v>
      </c>
    </row>
    <row r="30" spans="1:20" ht="30" customHeight="1" x14ac:dyDescent="0.25">
      <c r="B30" s="153"/>
      <c r="C30" s="154" t="s">
        <v>21</v>
      </c>
      <c r="D30" s="119">
        <v>5</v>
      </c>
      <c r="E30" s="119">
        <v>6</v>
      </c>
      <c r="F30" s="132">
        <v>7</v>
      </c>
      <c r="G30" s="155">
        <v>3570</v>
      </c>
      <c r="H30" s="155">
        <v>8165.4000000000005</v>
      </c>
      <c r="I30" s="151" t="s">
        <v>13</v>
      </c>
      <c r="J30" s="130" t="s">
        <v>1</v>
      </c>
      <c r="K30" s="151" t="s">
        <v>14</v>
      </c>
      <c r="L30" s="130"/>
      <c r="M30" s="130"/>
      <c r="N30" s="163" t="s">
        <v>64</v>
      </c>
    </row>
    <row r="31" spans="1:20" ht="30" customHeight="1" thickBot="1" x14ac:dyDescent="0.3">
      <c r="B31" s="164"/>
      <c r="C31" s="165" t="s">
        <v>21</v>
      </c>
      <c r="D31" s="120">
        <v>14</v>
      </c>
      <c r="E31" s="120">
        <v>13</v>
      </c>
      <c r="F31" s="133">
        <v>9</v>
      </c>
      <c r="G31" s="166">
        <v>3570</v>
      </c>
      <c r="H31" s="166">
        <v>7889.88</v>
      </c>
      <c r="I31" s="167" t="s">
        <v>13</v>
      </c>
      <c r="J31" s="131" t="s">
        <v>1</v>
      </c>
      <c r="K31" s="167" t="s">
        <v>14</v>
      </c>
      <c r="L31" s="131"/>
      <c r="M31" s="131"/>
      <c r="N31" s="168"/>
    </row>
    <row r="32" spans="1:20" ht="30" customHeight="1" thickBot="1" x14ac:dyDescent="0.3"/>
    <row r="33" spans="2:14" ht="30" customHeight="1" thickBot="1" x14ac:dyDescent="0.3">
      <c r="B33" s="422" t="s">
        <v>17</v>
      </c>
      <c r="C33" s="423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4"/>
    </row>
    <row r="34" spans="2:14" ht="30" customHeight="1" x14ac:dyDescent="0.25">
      <c r="B34" s="142" t="s">
        <v>3</v>
      </c>
      <c r="C34" s="143" t="s">
        <v>4</v>
      </c>
      <c r="D34" s="143" t="s">
        <v>94</v>
      </c>
      <c r="E34" s="215" t="s">
        <v>95</v>
      </c>
      <c r="F34" s="215" t="s">
        <v>168</v>
      </c>
      <c r="G34" s="143" t="s">
        <v>5</v>
      </c>
      <c r="H34" s="143" t="s">
        <v>6</v>
      </c>
      <c r="I34" s="143" t="s">
        <v>7</v>
      </c>
      <c r="J34" s="143" t="s">
        <v>8</v>
      </c>
      <c r="K34" s="144" t="s">
        <v>9</v>
      </c>
      <c r="L34" s="143" t="s">
        <v>10</v>
      </c>
      <c r="M34" s="143" t="s">
        <v>11</v>
      </c>
      <c r="N34" s="145" t="s">
        <v>12</v>
      </c>
    </row>
    <row r="35" spans="2:14" ht="30" customHeight="1" x14ac:dyDescent="0.25">
      <c r="B35" s="321"/>
      <c r="C35" s="327" t="s">
        <v>233</v>
      </c>
      <c r="D35" s="298"/>
      <c r="E35" s="298"/>
      <c r="F35" s="298"/>
      <c r="G35" s="322"/>
      <c r="H35" s="322"/>
      <c r="I35" s="323"/>
      <c r="J35" s="324"/>
      <c r="K35" s="323"/>
      <c r="L35" s="325"/>
      <c r="M35" s="325"/>
      <c r="N35" s="326"/>
    </row>
    <row r="36" spans="2:14" ht="30" customHeight="1" x14ac:dyDescent="0.25">
      <c r="B36" s="146"/>
      <c r="C36" s="147" t="s">
        <v>235</v>
      </c>
      <c r="D36" s="135">
        <v>1</v>
      </c>
      <c r="E36" s="135">
        <v>1</v>
      </c>
      <c r="F36" s="135">
        <v>1</v>
      </c>
      <c r="G36" s="148">
        <v>4199.16</v>
      </c>
      <c r="H36" s="148">
        <v>10441.68</v>
      </c>
      <c r="I36" s="149" t="s">
        <v>19</v>
      </c>
      <c r="J36" s="129" t="s">
        <v>0</v>
      </c>
      <c r="K36" s="149" t="s">
        <v>6</v>
      </c>
      <c r="L36" s="150"/>
      <c r="M36" s="149" t="s">
        <v>196</v>
      </c>
      <c r="N36" s="152"/>
    </row>
    <row r="37" spans="2:14" ht="30" customHeight="1" x14ac:dyDescent="0.25">
      <c r="B37" s="153"/>
      <c r="C37" s="108" t="s">
        <v>53</v>
      </c>
      <c r="D37" s="136">
        <v>5</v>
      </c>
      <c r="E37" s="136">
        <v>5</v>
      </c>
      <c r="F37" s="136">
        <v>5</v>
      </c>
      <c r="G37" s="155">
        <v>4199.16</v>
      </c>
      <c r="H37" s="155">
        <v>8295</v>
      </c>
      <c r="I37" s="151" t="s">
        <v>13</v>
      </c>
      <c r="J37" s="130" t="s">
        <v>0</v>
      </c>
      <c r="K37" s="26" t="s">
        <v>14</v>
      </c>
      <c r="L37" s="156"/>
      <c r="M37" s="151"/>
      <c r="N37" s="157"/>
    </row>
    <row r="38" spans="2:14" ht="30" customHeight="1" x14ac:dyDescent="0.25">
      <c r="B38" s="153"/>
      <c r="C38" s="158" t="s">
        <v>79</v>
      </c>
      <c r="D38" s="136">
        <v>1</v>
      </c>
      <c r="E38" s="136">
        <v>1</v>
      </c>
      <c r="F38" s="136">
        <v>1</v>
      </c>
      <c r="G38" s="155">
        <v>3570</v>
      </c>
      <c r="H38" s="155">
        <v>9729.84</v>
      </c>
      <c r="I38" s="151" t="s">
        <v>19</v>
      </c>
      <c r="J38" s="130" t="s">
        <v>1</v>
      </c>
      <c r="K38" s="151" t="s">
        <v>6</v>
      </c>
      <c r="L38" s="156"/>
      <c r="M38" s="151" t="s">
        <v>197</v>
      </c>
      <c r="N38" s="157"/>
    </row>
    <row r="39" spans="2:14" ht="30" customHeight="1" x14ac:dyDescent="0.25">
      <c r="B39" s="153"/>
      <c r="C39" s="154" t="s">
        <v>61</v>
      </c>
      <c r="D39" s="136">
        <v>6</v>
      </c>
      <c r="E39" s="136">
        <v>6</v>
      </c>
      <c r="F39" s="136">
        <v>6</v>
      </c>
      <c r="G39" s="155">
        <v>3570</v>
      </c>
      <c r="H39" s="155">
        <v>7889.88</v>
      </c>
      <c r="I39" s="151" t="s">
        <v>13</v>
      </c>
      <c r="J39" s="130" t="s">
        <v>1</v>
      </c>
      <c r="K39" s="151" t="s">
        <v>14</v>
      </c>
      <c r="L39" s="156"/>
      <c r="M39" s="151"/>
      <c r="N39" s="157"/>
    </row>
    <row r="40" spans="2:14" ht="30" customHeight="1" x14ac:dyDescent="0.25">
      <c r="B40" s="153"/>
      <c r="C40" s="158" t="s">
        <v>80</v>
      </c>
      <c r="D40" s="136">
        <v>1</v>
      </c>
      <c r="E40" s="136">
        <v>1</v>
      </c>
      <c r="F40" s="136">
        <v>1</v>
      </c>
      <c r="G40" s="155">
        <v>2682.48</v>
      </c>
      <c r="H40" s="155">
        <v>9660.7200000000012</v>
      </c>
      <c r="I40" s="151" t="s">
        <v>19</v>
      </c>
      <c r="J40" s="130" t="s">
        <v>2</v>
      </c>
      <c r="K40" s="151" t="s">
        <v>6</v>
      </c>
      <c r="L40" s="156"/>
      <c r="M40" s="130" t="s">
        <v>182</v>
      </c>
      <c r="N40" s="157"/>
    </row>
    <row r="41" spans="2:14" ht="30" customHeight="1" x14ac:dyDescent="0.25">
      <c r="B41" s="153"/>
      <c r="C41" s="154" t="s">
        <v>54</v>
      </c>
      <c r="D41" s="136">
        <v>14</v>
      </c>
      <c r="E41" s="136">
        <v>14</v>
      </c>
      <c r="F41" s="138">
        <v>16</v>
      </c>
      <c r="G41" s="155">
        <v>2682.48</v>
      </c>
      <c r="H41" s="155">
        <v>7820.76</v>
      </c>
      <c r="I41" s="151" t="s">
        <v>13</v>
      </c>
      <c r="J41" s="130" t="s">
        <v>2</v>
      </c>
      <c r="K41" s="151" t="s">
        <v>14</v>
      </c>
      <c r="L41" s="130"/>
      <c r="M41" s="130"/>
      <c r="N41" s="163" t="s">
        <v>15</v>
      </c>
    </row>
    <row r="42" spans="2:14" ht="30" customHeight="1" x14ac:dyDescent="0.25">
      <c r="B42" s="153"/>
      <c r="C42" s="154" t="s">
        <v>54</v>
      </c>
      <c r="D42" s="136">
        <v>2</v>
      </c>
      <c r="E42" s="136">
        <v>2</v>
      </c>
      <c r="F42" s="136">
        <v>2</v>
      </c>
      <c r="G42" s="155">
        <v>2682.48</v>
      </c>
      <c r="H42" s="155">
        <v>8096.2800000000007</v>
      </c>
      <c r="I42" s="151" t="s">
        <v>13</v>
      </c>
      <c r="J42" s="130" t="s">
        <v>2</v>
      </c>
      <c r="K42" s="151" t="s">
        <v>14</v>
      </c>
      <c r="L42" s="130"/>
      <c r="M42" s="130"/>
      <c r="N42" s="163" t="s">
        <v>64</v>
      </c>
    </row>
    <row r="43" spans="2:14" ht="30" customHeight="1" x14ac:dyDescent="0.25">
      <c r="B43" s="153"/>
      <c r="C43" s="154" t="s">
        <v>54</v>
      </c>
      <c r="D43" s="136">
        <v>46</v>
      </c>
      <c r="E43" s="136">
        <v>46</v>
      </c>
      <c r="F43" s="138">
        <v>44</v>
      </c>
      <c r="G43" s="155">
        <v>2682.48</v>
      </c>
      <c r="H43" s="155">
        <v>7820.76</v>
      </c>
      <c r="I43" s="151" t="s">
        <v>13</v>
      </c>
      <c r="J43" s="130" t="s">
        <v>2</v>
      </c>
      <c r="K43" s="151" t="s">
        <v>14</v>
      </c>
      <c r="L43" s="130"/>
      <c r="M43" s="130"/>
      <c r="N43" s="163"/>
    </row>
    <row r="44" spans="2:14" ht="30" customHeight="1" x14ac:dyDescent="0.25">
      <c r="B44" s="321"/>
      <c r="C44" s="327" t="s">
        <v>231</v>
      </c>
      <c r="D44" s="298"/>
      <c r="E44" s="298"/>
      <c r="F44" s="298"/>
      <c r="G44" s="322"/>
      <c r="H44" s="322"/>
      <c r="I44" s="323"/>
      <c r="J44" s="324"/>
      <c r="K44" s="323"/>
      <c r="L44" s="325"/>
      <c r="M44" s="325"/>
      <c r="N44" s="326"/>
    </row>
    <row r="45" spans="2:14" ht="30" customHeight="1" x14ac:dyDescent="0.25">
      <c r="B45" s="153"/>
      <c r="C45" s="158" t="s">
        <v>78</v>
      </c>
      <c r="D45" s="136">
        <v>1</v>
      </c>
      <c r="E45" s="136">
        <v>1</v>
      </c>
      <c r="F45" s="136">
        <v>1</v>
      </c>
      <c r="G45" s="155">
        <v>4199.16</v>
      </c>
      <c r="H45" s="155">
        <v>12353.880000000001</v>
      </c>
      <c r="I45" s="151" t="s">
        <v>19</v>
      </c>
      <c r="J45" s="130" t="s">
        <v>0</v>
      </c>
      <c r="K45" s="151" t="s">
        <v>6</v>
      </c>
      <c r="L45" s="156"/>
      <c r="M45" s="88" t="s">
        <v>183</v>
      </c>
      <c r="N45" s="157"/>
    </row>
    <row r="46" spans="2:14" ht="30" customHeight="1" x14ac:dyDescent="0.25">
      <c r="B46" s="29"/>
      <c r="C46" s="108" t="s">
        <v>22</v>
      </c>
      <c r="D46" s="136">
        <v>3</v>
      </c>
      <c r="E46" s="136">
        <v>3</v>
      </c>
      <c r="F46" s="136">
        <v>3</v>
      </c>
      <c r="G46" s="155">
        <v>4199.16</v>
      </c>
      <c r="H46" s="155">
        <v>10207.200000000001</v>
      </c>
      <c r="I46" s="151" t="s">
        <v>13</v>
      </c>
      <c r="J46" s="130" t="s">
        <v>0</v>
      </c>
      <c r="K46" s="26" t="s">
        <v>14</v>
      </c>
      <c r="L46" s="25"/>
      <c r="M46" s="25"/>
      <c r="N46" s="169"/>
    </row>
    <row r="47" spans="2:14" ht="30" customHeight="1" x14ac:dyDescent="0.25">
      <c r="B47" s="153"/>
      <c r="C47" s="158" t="s">
        <v>81</v>
      </c>
      <c r="D47" s="136">
        <v>1</v>
      </c>
      <c r="E47" s="136">
        <v>1</v>
      </c>
      <c r="F47" s="136">
        <v>1</v>
      </c>
      <c r="G47" s="155">
        <v>3570</v>
      </c>
      <c r="H47" s="155">
        <v>10494.84</v>
      </c>
      <c r="I47" s="151" t="s">
        <v>19</v>
      </c>
      <c r="J47" s="130" t="s">
        <v>1</v>
      </c>
      <c r="K47" s="151" t="s">
        <v>6</v>
      </c>
      <c r="L47" s="156"/>
      <c r="M47" s="88" t="s">
        <v>184</v>
      </c>
      <c r="N47" s="157"/>
    </row>
    <row r="48" spans="2:14" ht="30" customHeight="1" x14ac:dyDescent="0.25">
      <c r="B48" s="153"/>
      <c r="C48" s="154" t="s">
        <v>23</v>
      </c>
      <c r="D48" s="136">
        <v>4</v>
      </c>
      <c r="E48" s="136">
        <v>4</v>
      </c>
      <c r="F48" s="136">
        <v>4</v>
      </c>
      <c r="G48" s="155">
        <v>3570</v>
      </c>
      <c r="H48" s="155">
        <v>8654.880000000001</v>
      </c>
      <c r="I48" s="151" t="s">
        <v>13</v>
      </c>
      <c r="J48" s="130" t="s">
        <v>1</v>
      </c>
      <c r="K48" s="151" t="s">
        <v>14</v>
      </c>
      <c r="L48" s="130"/>
      <c r="M48" s="130"/>
      <c r="N48" s="163"/>
    </row>
    <row r="49" spans="2:14" ht="30" customHeight="1" x14ac:dyDescent="0.25">
      <c r="B49" s="153"/>
      <c r="C49" s="158" t="s">
        <v>82</v>
      </c>
      <c r="D49" s="136">
        <v>1</v>
      </c>
      <c r="E49" s="136">
        <v>1</v>
      </c>
      <c r="F49" s="136">
        <v>1</v>
      </c>
      <c r="G49" s="155">
        <v>2682.48</v>
      </c>
      <c r="H49" s="155">
        <v>11572.68</v>
      </c>
      <c r="I49" s="151" t="s">
        <v>19</v>
      </c>
      <c r="J49" s="130" t="s">
        <v>2</v>
      </c>
      <c r="K49" s="151" t="s">
        <v>6</v>
      </c>
      <c r="L49" s="156"/>
      <c r="M49" s="86" t="s">
        <v>185</v>
      </c>
      <c r="N49" s="157"/>
    </row>
    <row r="50" spans="2:14" ht="30" customHeight="1" thickBot="1" x14ac:dyDescent="0.3">
      <c r="B50" s="164"/>
      <c r="C50" s="165" t="s">
        <v>24</v>
      </c>
      <c r="D50" s="212">
        <v>11</v>
      </c>
      <c r="E50" s="212">
        <v>11</v>
      </c>
      <c r="F50" s="212">
        <v>11</v>
      </c>
      <c r="G50" s="166">
        <v>2682.48</v>
      </c>
      <c r="H50" s="166">
        <v>9732.7199999999993</v>
      </c>
      <c r="I50" s="167" t="s">
        <v>13</v>
      </c>
      <c r="J50" s="131" t="s">
        <v>2</v>
      </c>
      <c r="K50" s="167" t="s">
        <v>14</v>
      </c>
      <c r="L50" s="131"/>
      <c r="M50" s="131"/>
      <c r="N50" s="168"/>
    </row>
    <row r="51" spans="2:14" ht="30" customHeight="1" thickBot="1" x14ac:dyDescent="0.3"/>
    <row r="52" spans="2:14" ht="30" customHeight="1" thickBot="1" x14ac:dyDescent="0.3">
      <c r="B52" s="422" t="s">
        <v>18</v>
      </c>
      <c r="C52" s="423"/>
      <c r="D52" s="423"/>
      <c r="E52" s="423"/>
      <c r="F52" s="423"/>
      <c r="G52" s="423"/>
      <c r="H52" s="423"/>
      <c r="I52" s="423"/>
      <c r="J52" s="423"/>
      <c r="K52" s="423"/>
      <c r="L52" s="423"/>
      <c r="M52" s="423"/>
      <c r="N52" s="424"/>
    </row>
    <row r="53" spans="2:14" ht="30" customHeight="1" x14ac:dyDescent="0.25">
      <c r="B53" s="142" t="s">
        <v>3</v>
      </c>
      <c r="C53" s="143" t="s">
        <v>4</v>
      </c>
      <c r="D53" s="143" t="s">
        <v>94</v>
      </c>
      <c r="E53" s="215" t="s">
        <v>95</v>
      </c>
      <c r="F53" s="215" t="s">
        <v>168</v>
      </c>
      <c r="G53" s="143" t="s">
        <v>5</v>
      </c>
      <c r="H53" s="143" t="s">
        <v>6</v>
      </c>
      <c r="I53" s="143" t="s">
        <v>7</v>
      </c>
      <c r="J53" s="143" t="s">
        <v>8</v>
      </c>
      <c r="K53" s="144" t="s">
        <v>9</v>
      </c>
      <c r="L53" s="143" t="s">
        <v>10</v>
      </c>
      <c r="M53" s="143" t="s">
        <v>11</v>
      </c>
      <c r="N53" s="145" t="s">
        <v>12</v>
      </c>
    </row>
    <row r="54" spans="2:14" ht="30" customHeight="1" x14ac:dyDescent="0.25">
      <c r="B54" s="321"/>
      <c r="C54" s="328" t="s">
        <v>249</v>
      </c>
      <c r="D54" s="298"/>
      <c r="E54" s="298"/>
      <c r="F54" s="298"/>
      <c r="G54" s="322"/>
      <c r="H54" s="322"/>
      <c r="I54" s="323"/>
      <c r="J54" s="324"/>
      <c r="K54" s="323"/>
      <c r="L54" s="325"/>
      <c r="M54" s="325"/>
      <c r="N54" s="326"/>
    </row>
    <row r="55" spans="2:14" ht="30" customHeight="1" x14ac:dyDescent="0.25">
      <c r="B55" s="146"/>
      <c r="C55" s="170" t="s">
        <v>83</v>
      </c>
      <c r="D55" s="129">
        <v>1</v>
      </c>
      <c r="E55" s="135">
        <v>1</v>
      </c>
      <c r="F55" s="135">
        <v>1</v>
      </c>
      <c r="G55" s="148">
        <v>4199.16</v>
      </c>
      <c r="H55" s="148">
        <v>10134.719999999999</v>
      </c>
      <c r="I55" s="149" t="s">
        <v>19</v>
      </c>
      <c r="J55" s="129" t="s">
        <v>0</v>
      </c>
      <c r="K55" s="149" t="s">
        <v>6</v>
      </c>
      <c r="L55" s="150"/>
      <c r="M55" s="151" t="s">
        <v>186</v>
      </c>
      <c r="N55" s="152"/>
    </row>
    <row r="56" spans="2:14" ht="30" customHeight="1" x14ac:dyDescent="0.25">
      <c r="B56" s="171"/>
      <c r="C56" s="154" t="s">
        <v>47</v>
      </c>
      <c r="D56" s="86">
        <v>14</v>
      </c>
      <c r="E56" s="119">
        <v>14</v>
      </c>
      <c r="F56" s="119">
        <v>14</v>
      </c>
      <c r="G56" s="155">
        <v>4199.16</v>
      </c>
      <c r="H56" s="155">
        <v>8295</v>
      </c>
      <c r="I56" s="151" t="s">
        <v>13</v>
      </c>
      <c r="J56" s="130" t="s">
        <v>0</v>
      </c>
      <c r="K56" s="151" t="s">
        <v>14</v>
      </c>
      <c r="L56" s="172"/>
      <c r="M56" s="151"/>
      <c r="N56" s="173"/>
    </row>
    <row r="57" spans="2:14" ht="30" customHeight="1" x14ac:dyDescent="0.25">
      <c r="B57" s="171"/>
      <c r="C57" s="154" t="s">
        <v>48</v>
      </c>
      <c r="D57" s="86">
        <v>17</v>
      </c>
      <c r="E57" s="119">
        <v>17</v>
      </c>
      <c r="F57" s="119">
        <v>17</v>
      </c>
      <c r="G57" s="155">
        <v>3570</v>
      </c>
      <c r="H57" s="155">
        <v>7889.88</v>
      </c>
      <c r="I57" s="151" t="s">
        <v>13</v>
      </c>
      <c r="J57" s="130" t="s">
        <v>1</v>
      </c>
      <c r="K57" s="151" t="s">
        <v>14</v>
      </c>
      <c r="L57" s="172"/>
      <c r="M57" s="151"/>
      <c r="N57" s="173"/>
    </row>
    <row r="58" spans="2:14" ht="30" customHeight="1" x14ac:dyDescent="0.25">
      <c r="B58" s="321"/>
      <c r="C58" s="327" t="s">
        <v>229</v>
      </c>
      <c r="D58" s="298"/>
      <c r="E58" s="298"/>
      <c r="F58" s="298"/>
      <c r="G58" s="322"/>
      <c r="H58" s="322"/>
      <c r="I58" s="323"/>
      <c r="J58" s="324"/>
      <c r="K58" s="323"/>
      <c r="L58" s="325"/>
      <c r="M58" s="325"/>
      <c r="N58" s="326"/>
    </row>
    <row r="59" spans="2:14" ht="30" customHeight="1" x14ac:dyDescent="0.25">
      <c r="B59" s="153"/>
      <c r="C59" s="158" t="s">
        <v>84</v>
      </c>
      <c r="D59" s="130">
        <v>1</v>
      </c>
      <c r="E59" s="136">
        <v>1</v>
      </c>
      <c r="F59" s="136">
        <v>1</v>
      </c>
      <c r="G59" s="155">
        <v>4199.16</v>
      </c>
      <c r="H59" s="155">
        <v>10134.719999999999</v>
      </c>
      <c r="I59" s="151" t="s">
        <v>19</v>
      </c>
      <c r="J59" s="130" t="s">
        <v>0</v>
      </c>
      <c r="K59" s="151" t="s">
        <v>6</v>
      </c>
      <c r="L59" s="156"/>
      <c r="M59" s="151" t="s">
        <v>187</v>
      </c>
      <c r="N59" s="157"/>
    </row>
    <row r="60" spans="2:14" ht="30" customHeight="1" x14ac:dyDescent="0.25">
      <c r="B60" s="153"/>
      <c r="C60" s="154" t="s">
        <v>25</v>
      </c>
      <c r="D60" s="86">
        <v>9</v>
      </c>
      <c r="E60" s="119">
        <v>9</v>
      </c>
      <c r="F60" s="119">
        <v>9</v>
      </c>
      <c r="G60" s="155">
        <v>4199.16</v>
      </c>
      <c r="H60" s="155">
        <v>8295</v>
      </c>
      <c r="I60" s="151" t="s">
        <v>13</v>
      </c>
      <c r="J60" s="130" t="s">
        <v>0</v>
      </c>
      <c r="K60" s="151" t="s">
        <v>14</v>
      </c>
      <c r="L60" s="130"/>
      <c r="M60" s="130"/>
      <c r="N60" s="163"/>
    </row>
    <row r="61" spans="2:14" ht="30" customHeight="1" thickBot="1" x14ac:dyDescent="0.3">
      <c r="B61" s="164"/>
      <c r="C61" s="165" t="s">
        <v>26</v>
      </c>
      <c r="D61" s="91">
        <v>12</v>
      </c>
      <c r="E61" s="120">
        <v>12</v>
      </c>
      <c r="F61" s="120">
        <v>12</v>
      </c>
      <c r="G61" s="166">
        <v>3570</v>
      </c>
      <c r="H61" s="166">
        <v>7889.88</v>
      </c>
      <c r="I61" s="167" t="s">
        <v>13</v>
      </c>
      <c r="J61" s="131" t="s">
        <v>1</v>
      </c>
      <c r="K61" s="167" t="s">
        <v>14</v>
      </c>
      <c r="L61" s="131"/>
      <c r="M61" s="131"/>
      <c r="N61" s="168"/>
    </row>
    <row r="63" spans="2:14" x14ac:dyDescent="0.25">
      <c r="E63" s="233" t="s">
        <v>211</v>
      </c>
      <c r="F63" s="225">
        <v>5385</v>
      </c>
      <c r="G63" s="222">
        <f>+F63/SUM(F55:F57)</f>
        <v>168.28125</v>
      </c>
      <c r="H63" s="4" t="s">
        <v>96</v>
      </c>
    </row>
    <row r="64" spans="2:14" x14ac:dyDescent="0.25">
      <c r="E64" s="233" t="s">
        <v>212</v>
      </c>
      <c r="F64" s="225">
        <v>3311</v>
      </c>
      <c r="G64" s="12">
        <f>+F64/SUM(F59:F61)</f>
        <v>150.5</v>
      </c>
      <c r="H64" s="4" t="s">
        <v>96</v>
      </c>
    </row>
    <row r="65" spans="5:12" x14ac:dyDescent="0.25">
      <c r="E65" s="4"/>
      <c r="F65" s="4"/>
      <c r="G65" s="12"/>
      <c r="H65" s="12"/>
    </row>
    <row r="66" spans="5:12" x14ac:dyDescent="0.25">
      <c r="E66" s="140" t="s">
        <v>213</v>
      </c>
      <c r="F66" s="236">
        <f>+SUM(F6:F31)</f>
        <v>213</v>
      </c>
      <c r="G66" s="141">
        <f>+F66/$F$69</f>
        <v>0.73702422145328716</v>
      </c>
      <c r="H66" s="141"/>
      <c r="I66" s="396" t="s">
        <v>223</v>
      </c>
      <c r="J66" s="396"/>
      <c r="K66" s="396"/>
      <c r="L66" s="396"/>
    </row>
    <row r="67" spans="5:12" x14ac:dyDescent="0.25">
      <c r="E67" s="140" t="s">
        <v>214</v>
      </c>
      <c r="F67" s="236">
        <f>+SUM(F36:F39)+SUM(F45:F48)</f>
        <v>22</v>
      </c>
      <c r="G67" s="141">
        <f t="shared" ref="G67:G68" si="1">+F67/$F$69</f>
        <v>7.6124567474048443E-2</v>
      </c>
      <c r="H67" s="141"/>
      <c r="I67" s="179" t="s">
        <v>0</v>
      </c>
      <c r="J67" s="179" t="s">
        <v>1</v>
      </c>
      <c r="K67" s="179" t="s">
        <v>2</v>
      </c>
      <c r="L67" s="179" t="s">
        <v>99</v>
      </c>
    </row>
    <row r="68" spans="5:12" x14ac:dyDescent="0.25">
      <c r="E68" s="140" t="s">
        <v>215</v>
      </c>
      <c r="F68" s="236">
        <f>+SUM(F55:F61)</f>
        <v>54</v>
      </c>
      <c r="G68" s="141">
        <f t="shared" si="1"/>
        <v>0.18685121107266436</v>
      </c>
      <c r="H68" s="141"/>
      <c r="I68" s="230">
        <f>+F6+F7+F10+F11+F15+F16+F19+F20+F24+F25+F26+F27+F36+F37+F45+F46+F55+F56+F59+F60</f>
        <v>114</v>
      </c>
      <c r="J68" s="230">
        <f>+F8+F12+F13+F17+F21+F22+F28+F29+F30+F31+F38+F39+F47+F48+F57+F61</f>
        <v>175</v>
      </c>
      <c r="K68" s="229">
        <f>+F40+F41+F42+F43+F49+F50</f>
        <v>75</v>
      </c>
      <c r="L68" s="229">
        <f>+SUM(I68:K68)</f>
        <v>364</v>
      </c>
    </row>
    <row r="69" spans="5:12" x14ac:dyDescent="0.25">
      <c r="E69" s="4"/>
      <c r="F69" s="237">
        <f>+SUM(F66:F68)</f>
        <v>289</v>
      </c>
      <c r="G69" s="12"/>
      <c r="H69" s="12"/>
      <c r="J69" s="4">
        <v>1</v>
      </c>
      <c r="K69" s="4" t="s">
        <v>64</v>
      </c>
    </row>
    <row r="70" spans="5:12" x14ac:dyDescent="0.25">
      <c r="E70" s="4"/>
      <c r="F70" s="4"/>
      <c r="G70" s="12"/>
      <c r="H70" s="12"/>
    </row>
    <row r="87" spans="17:20" x14ac:dyDescent="0.25">
      <c r="Q87" s="12"/>
      <c r="R87" s="12"/>
      <c r="S87" s="12"/>
      <c r="T87" s="12"/>
    </row>
  </sheetData>
  <mergeCells count="7">
    <mergeCell ref="I66:L66"/>
    <mergeCell ref="B52:N52"/>
    <mergeCell ref="Q4:T4"/>
    <mergeCell ref="B2:N2"/>
    <mergeCell ref="B3:N3"/>
    <mergeCell ref="B4:N4"/>
    <mergeCell ref="B33:N33"/>
  </mergeCells>
  <pageMargins left="0.7" right="0.7" top="0.75" bottom="0.75" header="0.3" footer="0.3"/>
  <pageSetup paperSize="8" scale="45" orientation="landscape" r:id="rId1"/>
  <ignoredErrors>
    <ignoredError sqref="G63:G64 F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7</vt:i4>
      </vt:variant>
    </vt:vector>
  </HeadingPairs>
  <TitlesOfParts>
    <vt:vector size="7" baseType="lpstr">
      <vt:lpstr>A CORUÑA</vt:lpstr>
      <vt:lpstr>FERROL</vt:lpstr>
      <vt:lpstr>SANTIAGO DE COMPOSTELA</vt:lpstr>
      <vt:lpstr>LUGO</vt:lpstr>
      <vt:lpstr>OURENSE</vt:lpstr>
      <vt:lpstr>PONTEVEDRA</vt:lpstr>
      <vt:lpstr>VIGO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2025-06-16T07:40:48Z</cp:lastPrinted>
  <dcterms:created xsi:type="dcterms:W3CDTF">2025-02-17T07:49:36Z</dcterms:created>
  <dcterms:modified xsi:type="dcterms:W3CDTF">2025-06-24T08:56:11Z</dcterms:modified>
</cp:coreProperties>
</file>